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4.xml" ContentType="application/vnd.openxmlformats-officedocument.spreadsheetml.comments+xml"/>
  <Override PartName="/xl/drawings/drawing19.xml" ContentType="application/vnd.openxmlformats-officedocument.drawing+xml"/>
  <Override PartName="/xl/comments5.xml" ContentType="application/vnd.openxmlformats-officedocument.spreadsheetml.comments+xml"/>
  <Override PartName="/xl/drawings/drawing20.xml" ContentType="application/vnd.openxmlformats-officedocument.drawing+xml"/>
  <Override PartName="/xl/comments6.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7.xml" ContentType="application/vnd.openxmlformats-officedocument.spreadsheetml.comments+xml"/>
  <Override PartName="/xl/drawings/drawing2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nformation\Publikationer\Statistik\Bantrafik\2015\2015_13\"/>
    </mc:Choice>
  </mc:AlternateContent>
  <bookViews>
    <workbookView xWindow="0" yWindow="150" windowWidth="15600" windowHeight="10035" tabRatio="902"/>
  </bookViews>
  <sheets>
    <sheet name="Bantrafik 2014" sheetId="28" r:id="rId1"/>
    <sheet name="Innehåll_Contents" sheetId="2" r:id="rId2"/>
    <sheet name="Huvudmän" sheetId="23" r:id="rId3"/>
    <sheet name="Tågoperatörer" sheetId="22" r:id="rId4"/>
    <sheet name="A1_1" sheetId="5" r:id="rId5"/>
    <sheet name="A1_2" sheetId="6" r:id="rId6"/>
    <sheet name="A1_3" sheetId="7" r:id="rId7"/>
    <sheet name="A1_4" sheetId="8" r:id="rId8"/>
    <sheet name="B1_B2" sheetId="9" r:id="rId9"/>
    <sheet name="B3_B4" sheetId="10" r:id="rId10"/>
    <sheet name="B5_B6" sheetId="11" r:id="rId11"/>
    <sheet name="B7" sheetId="31" r:id="rId12"/>
    <sheet name="C1_C2_C3" sheetId="12" r:id="rId13"/>
    <sheet name="C4" sheetId="13" r:id="rId14"/>
    <sheet name="C4_forts_C5_C6" sheetId="14" r:id="rId15"/>
    <sheet name="D1_D2_D3" sheetId="15" r:id="rId16"/>
    <sheet name="D4_D5_D6" sheetId="24" r:id="rId17"/>
    <sheet name="D7_D8_D9" sheetId="16" r:id="rId18"/>
    <sheet name="D10" sheetId="17" r:id="rId19"/>
    <sheet name="D11" sheetId="18" r:id="rId20"/>
    <sheet name="D11_forts" sheetId="19" r:id="rId21"/>
    <sheet name="D12" sheetId="20" r:id="rId22"/>
    <sheet name="D13_D14_D15" sheetId="30" r:id="rId23"/>
    <sheet name="Data till tabeller" sheetId="33" state="hidden" r:id="rId24"/>
    <sheet name="Common questionnaire" sheetId="32" state="hidden" r:id="rId25"/>
    <sheet name="Fig 1.1" sheetId="34" r:id="rId26"/>
    <sheet name="Fig 1.2" sheetId="36" r:id="rId27"/>
    <sheet name="Fig 1.3" sheetId="38" r:id="rId28"/>
    <sheet name="Fig 2.1" sheetId="39" r:id="rId29"/>
    <sheet name="Fig 2.2" sheetId="40" r:id="rId30"/>
    <sheet name="Fig 2.3" sheetId="41" r:id="rId31"/>
    <sheet name="Fig 3.1" sheetId="42" r:id="rId32"/>
    <sheet name="Fig 3.2" sheetId="43" r:id="rId33"/>
    <sheet name="Fig 3.3" sheetId="44" r:id="rId34"/>
    <sheet name="Fig 3.4" sheetId="45" r:id="rId35"/>
    <sheet name="Fig 4.1" sheetId="46" r:id="rId36"/>
    <sheet name="Fig 4.2" sheetId="47" r:id="rId37"/>
    <sheet name="Fig 4.3" sheetId="49" r:id="rId38"/>
    <sheet name="Fig 4.4" sheetId="48" r:id="rId39"/>
    <sheet name="Fig 4.5" sheetId="50" r:id="rId40"/>
    <sheet name="Fig 5.1" sheetId="58" r:id="rId41"/>
    <sheet name="Fig 5.2" sheetId="51" r:id="rId42"/>
    <sheet name="Fig 5.3" sheetId="52" r:id="rId43"/>
    <sheet name="Fig 5.4" sheetId="53" r:id="rId44"/>
    <sheet name="Fig 5.5" sheetId="54" r:id="rId45"/>
    <sheet name="Fig 6.1" sheetId="55" r:id="rId46"/>
    <sheet name="Fig 6.2" sheetId="56" r:id="rId47"/>
    <sheet name="Fig 6.3" sheetId="57" r:id="rId48"/>
  </sheets>
  <definedNames>
    <definedName name="Print_Area" localSheetId="6">A1_3!$D$2:$AD$67</definedName>
    <definedName name="Print_Area" localSheetId="7">A1_4!$A$2:$AJ$72</definedName>
    <definedName name="Print_Area" localSheetId="8">B1_B2!$A$1:$AQ$101</definedName>
    <definedName name="Print_Area" localSheetId="9">B3_B4!$A$1:$AP$80</definedName>
    <definedName name="Print_Area" localSheetId="15">D1_D2_D3!$A$2:$AP$90</definedName>
    <definedName name="Print_Area" localSheetId="22">D13_D14_D15!$A$2:$AP$98</definedName>
    <definedName name="Print_Area" localSheetId="25">'Fig 1.1'!$A$1:$S$43</definedName>
    <definedName name="Print_Area" localSheetId="26">'Fig 1.2'!$A$1:$S$43</definedName>
    <definedName name="Print_Area" localSheetId="27">'Fig 1.3'!$A$1:$S$43</definedName>
    <definedName name="Print_Area" localSheetId="28">'Fig 2.1'!$A$1:$S$43</definedName>
    <definedName name="Print_Area" localSheetId="29">'Fig 2.2'!$A$1:$S$43</definedName>
    <definedName name="Print_Area" localSheetId="30">'Fig 2.3'!$A$1:$S$43</definedName>
    <definedName name="Print_Area" localSheetId="31">'Fig 3.1'!$A$1:$S$43</definedName>
    <definedName name="Print_Area" localSheetId="32">'Fig 3.2'!$A$1:$S$43</definedName>
    <definedName name="Print_Area" localSheetId="33">'Fig 3.3'!$A$1:$S$43</definedName>
    <definedName name="Print_Area" localSheetId="34">'Fig 3.4'!$A$1:$S$43</definedName>
    <definedName name="Print_Area" localSheetId="35">'Fig 4.1'!$A$1:$S$43</definedName>
    <definedName name="Print_Area" localSheetId="36">'Fig 4.2'!$A$1:$S$43</definedName>
    <definedName name="Print_Area" localSheetId="37">'Fig 4.3'!$A$1:$S$43</definedName>
    <definedName name="Print_Area" localSheetId="38">'Fig 4.4'!$A$1:$S$43</definedName>
    <definedName name="Print_Area" localSheetId="39">'Fig 4.5'!$A$1:$S$43</definedName>
    <definedName name="Print_Area" localSheetId="40">'Fig 5.1'!$A$1:$S$43</definedName>
    <definedName name="Print_Area" localSheetId="41">'Fig 5.2'!$A$1:$S$43</definedName>
    <definedName name="Print_Area" localSheetId="42">'Fig 5.3'!$A$1:$S$43</definedName>
    <definedName name="Print_Area" localSheetId="43">'Fig 5.4'!$A$1:$S$43</definedName>
    <definedName name="Print_Area" localSheetId="44">'Fig 5.5'!$A$1:$S$43</definedName>
    <definedName name="Print_Area" localSheetId="45">'Fig 6.1'!$A$1:$S$43</definedName>
    <definedName name="Print_Area" localSheetId="46">'Fig 6.2'!$A$1:$S$43</definedName>
    <definedName name="Print_Area" localSheetId="47">'Fig 6.3'!$A$1:$S$43</definedName>
    <definedName name="Print_Area" localSheetId="1">Innehåll_Contents!$A$1:$I$105</definedName>
    <definedName name="_xlnm.Print_Area" localSheetId="4">A1_1!$A$1:$AD$67</definedName>
    <definedName name="_xlnm.Print_Area" localSheetId="5">A1_2!$A$1:$AD$68</definedName>
    <definedName name="_xlnm.Print_Area" localSheetId="6">A1_3!$A$1:$AD$71</definedName>
    <definedName name="_xlnm.Print_Area" localSheetId="7">A1_4!$A$1:$AJ$72</definedName>
    <definedName name="_xlnm.Print_Area" localSheetId="8">B1_B2!$B$1:$AP$103</definedName>
    <definedName name="_xlnm.Print_Area" localSheetId="9">B3_B4!$B$1:$AP$77</definedName>
    <definedName name="_xlnm.Print_Area" localSheetId="10">B5_B6!$A$1:$AP$76</definedName>
    <definedName name="_xlnm.Print_Area" localSheetId="11">'B7'!$A$1:$AN$42</definedName>
    <definedName name="_xlnm.Print_Area" localSheetId="0">'Bantrafik 2014'!$A$1:$N$43</definedName>
    <definedName name="_xlnm.Print_Area" localSheetId="12">'C1_C2_C3'!$B$1:$AP$96</definedName>
    <definedName name="_xlnm.Print_Area" localSheetId="13">'C4'!$A$1:$AP$69</definedName>
    <definedName name="_xlnm.Print_Area" localSheetId="14">'C4_forts_C5_C6'!$B$1:$AP$77</definedName>
    <definedName name="_xlnm.Print_Area" localSheetId="15">D1_D2_D3!$A$1:$AP$87</definedName>
    <definedName name="_xlnm.Print_Area" localSheetId="18">'D10'!$A$1:$AP$76</definedName>
    <definedName name="_xlnm.Print_Area" localSheetId="19">'D11'!$A$1:$AN$61</definedName>
    <definedName name="_xlnm.Print_Area" localSheetId="20">D11_forts!$A$1:$AN$62</definedName>
    <definedName name="_xlnm.Print_Area" localSheetId="21">'D12'!$A$1:$AN$72</definedName>
    <definedName name="_xlnm.Print_Area" localSheetId="22">D13_D14_D15!$A$1:$AP$91</definedName>
    <definedName name="_xlnm.Print_Area" localSheetId="16">D4_D5_D6!$A$1:$AP$60</definedName>
    <definedName name="_xlnm.Print_Area" localSheetId="17">D7_D8_D9!$A$1:$AP$48</definedName>
    <definedName name="_xlnm.Print_Area" localSheetId="2">Huvudmän!$A$1:$AF$66</definedName>
    <definedName name="_xlnm.Print_Area" localSheetId="1">Innehåll_Contents!$A$2:$A$110</definedName>
    <definedName name="_xlnm.Print_Area" localSheetId="3">Tågoperatörer!$A$1:$Y$56</definedName>
  </definedNames>
  <calcPr calcId="152511"/>
</workbook>
</file>

<file path=xl/calcChain.xml><?xml version="1.0" encoding="utf-8"?>
<calcChain xmlns="http://schemas.openxmlformats.org/spreadsheetml/2006/main">
  <c r="AE36" i="13" l="1"/>
  <c r="AP28" i="33" l="1"/>
  <c r="AP27" i="33"/>
  <c r="AP26" i="33"/>
  <c r="AP25" i="33"/>
  <c r="AP24" i="33"/>
  <c r="AP23" i="33"/>
  <c r="AP22" i="33"/>
  <c r="AP21" i="33"/>
  <c r="AP20" i="33"/>
  <c r="AP19" i="33"/>
  <c r="AP18" i="33"/>
  <c r="AP17" i="33"/>
  <c r="AP16" i="33"/>
  <c r="AP15" i="33"/>
  <c r="AP14" i="33"/>
  <c r="AO28" i="33"/>
  <c r="AO27" i="33"/>
  <c r="AO26" i="33"/>
  <c r="AO25" i="33"/>
  <c r="AO24" i="33"/>
  <c r="AO23" i="33"/>
  <c r="AO22" i="33"/>
  <c r="AO21" i="33"/>
  <c r="AO20" i="33"/>
  <c r="AO19" i="33"/>
  <c r="AO18" i="33"/>
  <c r="AO17" i="33"/>
  <c r="AO16" i="33"/>
  <c r="AO15" i="33"/>
  <c r="AO14" i="33"/>
  <c r="AZ28" i="33" l="1"/>
  <c r="AZ27" i="33"/>
  <c r="AZ26" i="33"/>
  <c r="AZ25" i="33"/>
  <c r="AZ24" i="33"/>
  <c r="AZ23" i="33"/>
  <c r="AZ22" i="33"/>
  <c r="AZ21" i="33"/>
  <c r="AZ20" i="33"/>
  <c r="AZ19" i="33"/>
  <c r="AZ18" i="33"/>
  <c r="AZ17" i="33"/>
  <c r="AZ16" i="33"/>
  <c r="AZ15" i="33"/>
  <c r="AY28" i="33"/>
  <c r="AY27" i="33"/>
  <c r="AY26" i="33"/>
  <c r="AY25" i="33"/>
  <c r="AY24" i="33"/>
  <c r="AY23" i="33"/>
  <c r="AY22" i="33"/>
  <c r="AY21" i="33"/>
  <c r="AY20" i="33"/>
  <c r="AY19" i="33"/>
  <c r="AY18" i="33"/>
  <c r="AY17" i="33"/>
  <c r="AY16" i="33"/>
  <c r="AY15" i="33"/>
  <c r="AX28" i="33"/>
  <c r="AX27" i="33"/>
  <c r="AX26" i="33"/>
  <c r="AX25" i="33"/>
  <c r="AX24" i="33"/>
  <c r="AX23" i="33"/>
  <c r="AX22" i="33"/>
  <c r="AX21" i="33"/>
  <c r="AX20" i="33"/>
  <c r="AX19" i="33"/>
  <c r="AX18" i="33"/>
  <c r="AX17" i="33"/>
  <c r="AX16" i="33"/>
  <c r="AX15" i="33"/>
  <c r="AZ14" i="33"/>
  <c r="AY14" i="33"/>
  <c r="AX14" i="33"/>
  <c r="BE29" i="33" l="1"/>
  <c r="G28" i="33"/>
  <c r="H28" i="33"/>
  <c r="AS29" i="33"/>
  <c r="AS30" i="33"/>
  <c r="AS31" i="33"/>
  <c r="AS32" i="33"/>
  <c r="AS33" i="33"/>
  <c r="BF29" i="33"/>
  <c r="BE34" i="33"/>
  <c r="BF34" i="33" s="1"/>
  <c r="BE33" i="33"/>
  <c r="BF33" i="33" s="1"/>
  <c r="BE30" i="33"/>
  <c r="BF30" i="33" s="1"/>
  <c r="BE31" i="33"/>
  <c r="BF31" i="33" s="1"/>
  <c r="BE32" i="33"/>
  <c r="BF32" i="33" s="1"/>
  <c r="BN29" i="33"/>
  <c r="BN30" i="33"/>
  <c r="BN31" i="33"/>
  <c r="BN32" i="33"/>
  <c r="BN33" i="33"/>
  <c r="BN34" i="33"/>
  <c r="AH47" i="30" l="1"/>
  <c r="AI47" i="30"/>
  <c r="AJ47" i="30"/>
  <c r="AK47" i="30"/>
  <c r="AL47" i="30"/>
  <c r="AM47" i="30"/>
  <c r="AN47" i="30"/>
  <c r="AO47" i="30"/>
  <c r="BE13" i="33" l="1"/>
  <c r="AO18" i="16" l="1"/>
  <c r="AG39" i="24" l="1"/>
  <c r="AG55" i="24"/>
  <c r="G2" i="32" l="1"/>
  <c r="I2" i="32"/>
  <c r="K2" i="32"/>
  <c r="M2" i="32"/>
  <c r="R2" i="32" s="1"/>
  <c r="G4" i="32"/>
  <c r="G3" i="32" s="1"/>
  <c r="I4" i="32"/>
  <c r="I3" i="32" s="1"/>
  <c r="K4" i="32"/>
  <c r="K3" i="32" s="1"/>
  <c r="M4" i="32"/>
  <c r="M3" i="32" s="1"/>
  <c r="R3" i="32" s="1"/>
  <c r="G5" i="32"/>
  <c r="I5" i="32"/>
  <c r="K5" i="32"/>
  <c r="M5" i="32"/>
  <c r="R5" i="32" s="1"/>
  <c r="G9" i="32"/>
  <c r="I9" i="32"/>
  <c r="K9" i="32"/>
  <c r="M9" i="32"/>
  <c r="R9" i="32" s="1"/>
  <c r="G10" i="32"/>
  <c r="I10" i="32"/>
  <c r="K10" i="32"/>
  <c r="M10" i="32"/>
  <c r="R10" i="32" s="1"/>
  <c r="G11" i="32"/>
  <c r="I11" i="32"/>
  <c r="K11" i="32"/>
  <c r="M11" i="32"/>
  <c r="R11" i="32" s="1"/>
  <c r="G13" i="32"/>
  <c r="I13" i="32"/>
  <c r="K13" i="32"/>
  <c r="M13" i="32"/>
  <c r="R13" i="32" s="1"/>
  <c r="G17" i="32"/>
  <c r="I17" i="32"/>
  <c r="K17" i="32"/>
  <c r="M17" i="32"/>
  <c r="R17" i="32" s="1"/>
  <c r="G21" i="32"/>
  <c r="I21" i="32"/>
  <c r="K21" i="32"/>
  <c r="M21" i="32"/>
  <c r="R21" i="32" s="1"/>
  <c r="G23" i="32"/>
  <c r="I23" i="32"/>
  <c r="K23" i="32"/>
  <c r="M23" i="32"/>
  <c r="R23" i="32" s="1"/>
  <c r="G26" i="32"/>
  <c r="I26" i="32"/>
  <c r="K26" i="32"/>
  <c r="M26" i="32"/>
  <c r="R26" i="32" s="1"/>
  <c r="G30" i="32"/>
  <c r="I30" i="32"/>
  <c r="K30" i="32"/>
  <c r="M30" i="32"/>
  <c r="R30" i="32" s="1"/>
  <c r="G31" i="32"/>
  <c r="I31" i="32"/>
  <c r="K31" i="32"/>
  <c r="M31" i="32"/>
  <c r="R31" i="32" s="1"/>
  <c r="G32" i="32"/>
  <c r="I32" i="32"/>
  <c r="K32" i="32"/>
  <c r="M32" i="32"/>
  <c r="R32" i="32" s="1"/>
  <c r="G34" i="32"/>
  <c r="I34" i="32"/>
  <c r="K34" i="32"/>
  <c r="M34" i="32"/>
  <c r="R34" i="32" s="1"/>
  <c r="G36" i="32"/>
  <c r="I36" i="32"/>
  <c r="K36" i="32"/>
  <c r="M36" i="32"/>
  <c r="R36" i="32" s="1"/>
  <c r="G41" i="32"/>
  <c r="I41" i="32"/>
  <c r="K41" i="32"/>
  <c r="M41" i="32"/>
  <c r="R41" i="32" s="1"/>
  <c r="G42" i="32"/>
  <c r="I42" i="32"/>
  <c r="K42" i="32"/>
  <c r="M42" i="32"/>
  <c r="R42" i="32" s="1"/>
  <c r="G43" i="32"/>
  <c r="I43" i="32"/>
  <c r="K43" i="32"/>
  <c r="M43" i="32"/>
  <c r="R43" i="32" s="1"/>
  <c r="G47" i="32"/>
  <c r="I47" i="32"/>
  <c r="K47" i="32"/>
  <c r="M47" i="32"/>
  <c r="R47" i="32" s="1"/>
  <c r="G48" i="32"/>
  <c r="I48" i="32"/>
  <c r="K48" i="32"/>
  <c r="M48" i="32"/>
  <c r="R48" i="32" s="1"/>
  <c r="G49" i="32"/>
  <c r="I49" i="32"/>
  <c r="K49" i="32"/>
  <c r="M49" i="32"/>
  <c r="R49" i="32" s="1"/>
  <c r="G53" i="32"/>
  <c r="I53" i="32"/>
  <c r="K53" i="32"/>
  <c r="M53" i="32"/>
  <c r="R53" i="32" s="1"/>
  <c r="G54" i="32"/>
  <c r="I54" i="32"/>
  <c r="K54" i="32"/>
  <c r="M54" i="32"/>
  <c r="R54" i="32" s="1"/>
  <c r="G55" i="32"/>
  <c r="I55" i="32"/>
  <c r="K55" i="32"/>
  <c r="M55" i="32"/>
  <c r="R55" i="32" s="1"/>
  <c r="G56" i="32"/>
  <c r="I56" i="32"/>
  <c r="K56" i="32"/>
  <c r="M56" i="32"/>
  <c r="R56" i="32" s="1"/>
  <c r="G57" i="32"/>
  <c r="I57" i="32"/>
  <c r="K57" i="32"/>
  <c r="M57" i="32"/>
  <c r="R57" i="32" s="1"/>
  <c r="G58" i="32"/>
  <c r="I58" i="32"/>
  <c r="K58" i="32"/>
  <c r="M58" i="32"/>
  <c r="R58" i="32" s="1"/>
  <c r="G59" i="32"/>
  <c r="I59" i="32"/>
  <c r="K59" i="32"/>
  <c r="M59" i="32"/>
  <c r="R59" i="32" s="1"/>
  <c r="G60" i="32"/>
  <c r="I60" i="32"/>
  <c r="K60" i="32"/>
  <c r="M60" i="32"/>
  <c r="R60" i="32" s="1"/>
  <c r="G61" i="32"/>
  <c r="I61" i="32"/>
  <c r="K61" i="32"/>
  <c r="M61" i="32"/>
  <c r="R61" i="32" s="1"/>
  <c r="G62" i="32"/>
  <c r="I62" i="32"/>
  <c r="K62" i="32"/>
  <c r="M62" i="32"/>
  <c r="R62" i="32" s="1"/>
  <c r="G63" i="32"/>
  <c r="I63" i="32"/>
  <c r="K63" i="32"/>
  <c r="M63" i="32"/>
  <c r="R63" i="32" s="1"/>
  <c r="G75" i="32"/>
  <c r="I75" i="32"/>
  <c r="K75" i="32"/>
  <c r="M75" i="32"/>
  <c r="R75" i="32" s="1"/>
  <c r="G77" i="32"/>
  <c r="I77" i="32"/>
  <c r="K77" i="32"/>
  <c r="M77" i="32"/>
  <c r="R77" i="32" s="1"/>
  <c r="G78" i="32"/>
  <c r="I78" i="32"/>
  <c r="K78" i="32"/>
  <c r="M78" i="32"/>
  <c r="R78" i="32" s="1"/>
  <c r="G79" i="32"/>
  <c r="I79" i="32"/>
  <c r="K79" i="32"/>
  <c r="M79" i="32"/>
  <c r="R79" i="32" s="1"/>
  <c r="G80" i="32"/>
  <c r="I80" i="32"/>
  <c r="K80" i="32"/>
  <c r="M80" i="32"/>
  <c r="G82" i="32"/>
  <c r="I82" i="32"/>
  <c r="K82" i="32"/>
  <c r="M82" i="32"/>
  <c r="R82" i="32" s="1"/>
  <c r="G90" i="32"/>
  <c r="I90" i="32"/>
  <c r="K90" i="32"/>
  <c r="M90" i="32"/>
  <c r="R90" i="32" s="1"/>
  <c r="G91" i="32"/>
  <c r="I91" i="32"/>
  <c r="K91" i="32"/>
  <c r="M91" i="32"/>
  <c r="R91" i="32" s="1"/>
  <c r="G92" i="32"/>
  <c r="I92" i="32"/>
  <c r="K92" i="32"/>
  <c r="M92" i="32"/>
  <c r="R92" i="32" s="1"/>
  <c r="G93" i="32"/>
  <c r="I93" i="32"/>
  <c r="K93" i="32"/>
  <c r="M93" i="32"/>
  <c r="R93" i="32" s="1"/>
  <c r="G94" i="32"/>
  <c r="I94" i="32"/>
  <c r="K94" i="32"/>
  <c r="M94" i="32"/>
  <c r="R94" i="32" s="1"/>
  <c r="G95" i="32"/>
  <c r="I95" i="32"/>
  <c r="K95" i="32"/>
  <c r="M95" i="32"/>
  <c r="R95" i="32" s="1"/>
  <c r="G98" i="32"/>
  <c r="I98" i="32"/>
  <c r="K98" i="32"/>
  <c r="M98" i="32"/>
  <c r="R98" i="32" s="1"/>
  <c r="G99" i="32"/>
  <c r="I99" i="32"/>
  <c r="K99" i="32"/>
  <c r="M99" i="32"/>
  <c r="R99" i="32" s="1"/>
  <c r="G100" i="32"/>
  <c r="I100" i="32"/>
  <c r="K100" i="32"/>
  <c r="M100" i="32"/>
  <c r="R100" i="32" s="1"/>
  <c r="G106" i="32"/>
  <c r="I106" i="32"/>
  <c r="K106" i="32"/>
  <c r="M106" i="32"/>
  <c r="R106" i="32" s="1"/>
  <c r="G107" i="32"/>
  <c r="I107" i="32"/>
  <c r="K107" i="32"/>
  <c r="M107" i="32"/>
  <c r="R107" i="32" s="1"/>
  <c r="G108" i="32"/>
  <c r="I108" i="32"/>
  <c r="K108" i="32"/>
  <c r="M108" i="32"/>
  <c r="R108" i="32" s="1"/>
  <c r="G112" i="32"/>
  <c r="I112" i="32"/>
  <c r="K112" i="32"/>
  <c r="M112" i="32"/>
  <c r="R112" i="32" s="1"/>
  <c r="G113" i="32"/>
  <c r="I113" i="32"/>
  <c r="K113" i="32"/>
  <c r="M113" i="32"/>
  <c r="R113" i="32" s="1"/>
  <c r="G114" i="32"/>
  <c r="I114" i="32"/>
  <c r="K114" i="32"/>
  <c r="M114" i="32"/>
  <c r="R114" i="32" s="1"/>
  <c r="G123" i="32"/>
  <c r="I123" i="32"/>
  <c r="K123" i="32"/>
  <c r="M123" i="32"/>
  <c r="R123" i="32" s="1"/>
  <c r="G124" i="32"/>
  <c r="I124" i="32"/>
  <c r="K124" i="32"/>
  <c r="M124" i="32"/>
  <c r="R124" i="32" s="1"/>
  <c r="G125" i="32"/>
  <c r="I125" i="32"/>
  <c r="K125" i="32"/>
  <c r="M125" i="32"/>
  <c r="R125" i="32" s="1"/>
  <c r="G128" i="32"/>
  <c r="I128" i="32"/>
  <c r="K128" i="32"/>
  <c r="M128" i="32"/>
  <c r="R128" i="32" s="1"/>
  <c r="G129" i="32"/>
  <c r="I129" i="32"/>
  <c r="K129" i="32"/>
  <c r="M129" i="32"/>
  <c r="R129" i="32" s="1"/>
  <c r="G130" i="32"/>
  <c r="I130" i="32"/>
  <c r="K130" i="32"/>
  <c r="M130" i="32"/>
  <c r="R130" i="32" s="1"/>
  <c r="G134" i="32"/>
  <c r="I134" i="32"/>
  <c r="K134" i="32"/>
  <c r="M134" i="32"/>
  <c r="R134" i="32" s="1"/>
  <c r="G135" i="32"/>
  <c r="I135" i="32"/>
  <c r="K135" i="32"/>
  <c r="M135" i="32"/>
  <c r="R135" i="32" s="1"/>
  <c r="G136" i="32"/>
  <c r="I136" i="32"/>
  <c r="K136" i="32"/>
  <c r="M136" i="32"/>
  <c r="R136" i="32" s="1"/>
  <c r="G137" i="32"/>
  <c r="I137" i="32"/>
  <c r="K137" i="32"/>
  <c r="M137" i="32"/>
  <c r="R137" i="32" s="1"/>
  <c r="G139" i="32"/>
  <c r="I139" i="32"/>
  <c r="K139" i="32"/>
  <c r="M139" i="32"/>
  <c r="R139" i="32" s="1"/>
  <c r="G140" i="32"/>
  <c r="I140" i="32"/>
  <c r="K140" i="32"/>
  <c r="M140" i="32"/>
  <c r="R140" i="32" s="1"/>
  <c r="G141" i="32"/>
  <c r="I141" i="32"/>
  <c r="K141" i="32"/>
  <c r="M141" i="32"/>
  <c r="R141" i="32" s="1"/>
  <c r="G142" i="32"/>
  <c r="I142" i="32"/>
  <c r="K142" i="32"/>
  <c r="M142" i="32"/>
  <c r="R142" i="32" s="1"/>
  <c r="G143" i="32"/>
  <c r="I143" i="32"/>
  <c r="K143" i="32"/>
  <c r="M143" i="32"/>
  <c r="R143" i="32" s="1"/>
  <c r="G145" i="32"/>
  <c r="I145" i="32"/>
  <c r="K145" i="32"/>
  <c r="M145" i="32"/>
  <c r="R145" i="32" s="1"/>
  <c r="G146" i="32"/>
  <c r="K146" i="32"/>
  <c r="M146" i="32"/>
  <c r="R146" i="32" s="1"/>
  <c r="G147" i="32"/>
  <c r="I147" i="32"/>
  <c r="K147" i="32"/>
  <c r="M147" i="32"/>
  <c r="R147" i="32" s="1"/>
  <c r="G148" i="32"/>
  <c r="K148" i="32"/>
  <c r="M148" i="32"/>
  <c r="R148" i="32" s="1"/>
  <c r="G150" i="32"/>
  <c r="I150" i="32"/>
  <c r="K150" i="32"/>
  <c r="M150" i="32"/>
  <c r="R150" i="32" s="1"/>
  <c r="G154" i="32"/>
  <c r="K154" i="32"/>
  <c r="M154" i="32"/>
  <c r="R154" i="32" s="1"/>
  <c r="G155" i="32"/>
  <c r="K155" i="32"/>
  <c r="M155" i="32"/>
  <c r="R155" i="32" s="1"/>
  <c r="G156" i="32"/>
  <c r="K156" i="32"/>
  <c r="M156" i="32"/>
  <c r="R156" i="32" s="1"/>
  <c r="G158" i="32"/>
  <c r="I158" i="32"/>
  <c r="K158" i="32"/>
  <c r="M158" i="32"/>
  <c r="R158" i="32" s="1"/>
  <c r="G162" i="32"/>
  <c r="I162" i="32"/>
  <c r="K162" i="32"/>
  <c r="M162" i="32"/>
  <c r="R162" i="32" s="1"/>
  <c r="G168" i="32"/>
  <c r="I168" i="32"/>
  <c r="K168" i="32"/>
  <c r="M168" i="32"/>
  <c r="R168" i="32" s="1"/>
  <c r="M161" i="32"/>
  <c r="M160" i="32"/>
  <c r="M159" i="32"/>
  <c r="R159" i="32" s="1"/>
  <c r="M153" i="32"/>
  <c r="M152" i="32"/>
  <c r="R152" i="32" s="1"/>
  <c r="M151" i="32"/>
  <c r="K161" i="32"/>
  <c r="K160" i="32"/>
  <c r="K159" i="32"/>
  <c r="K153" i="32"/>
  <c r="K152" i="32"/>
  <c r="K151" i="32"/>
  <c r="I161" i="32"/>
  <c r="I160" i="32"/>
  <c r="I159" i="32"/>
  <c r="I153" i="32"/>
  <c r="I152" i="32"/>
  <c r="I151" i="32"/>
  <c r="G161" i="32"/>
  <c r="G160" i="32"/>
  <c r="G159" i="32"/>
  <c r="G153" i="32"/>
  <c r="G152" i="32"/>
  <c r="G151" i="32"/>
  <c r="E161" i="32"/>
  <c r="E160" i="32"/>
  <c r="E159" i="32"/>
  <c r="E153" i="32"/>
  <c r="E152" i="32"/>
  <c r="E151" i="32"/>
  <c r="E168" i="32"/>
  <c r="E162" i="32"/>
  <c r="E158" i="32"/>
  <c r="E156" i="32"/>
  <c r="E155" i="32"/>
  <c r="E154" i="32"/>
  <c r="E150" i="32"/>
  <c r="E148" i="32"/>
  <c r="E147" i="32"/>
  <c r="E146" i="32"/>
  <c r="E145" i="32"/>
  <c r="E143" i="32"/>
  <c r="E142" i="32"/>
  <c r="E141" i="32"/>
  <c r="E140" i="32"/>
  <c r="E139" i="32"/>
  <c r="E137" i="32"/>
  <c r="E136" i="32"/>
  <c r="E135" i="32"/>
  <c r="E134" i="32"/>
  <c r="E130" i="32"/>
  <c r="E129" i="32"/>
  <c r="E128" i="32"/>
  <c r="E125" i="32"/>
  <c r="E124" i="32"/>
  <c r="E123" i="32"/>
  <c r="E114" i="32"/>
  <c r="E113" i="32"/>
  <c r="E112" i="32"/>
  <c r="E108" i="32"/>
  <c r="E107" i="32"/>
  <c r="E106" i="32"/>
  <c r="E100" i="32"/>
  <c r="E99" i="32"/>
  <c r="E98" i="32"/>
  <c r="E95" i="32"/>
  <c r="E94" i="32"/>
  <c r="E92" i="32"/>
  <c r="E91" i="32"/>
  <c r="E90" i="32"/>
  <c r="E82" i="32"/>
  <c r="E80" i="32"/>
  <c r="E79" i="32"/>
  <c r="E78" i="32"/>
  <c r="E77" i="32"/>
  <c r="E75" i="32"/>
  <c r="E63" i="32"/>
  <c r="E62" i="32"/>
  <c r="E61" i="32"/>
  <c r="E60" i="32"/>
  <c r="E59" i="32"/>
  <c r="E58" i="32"/>
  <c r="E57" i="32"/>
  <c r="E56" i="32"/>
  <c r="E55" i="32"/>
  <c r="E54" i="32"/>
  <c r="E53" i="32"/>
  <c r="E49" i="32"/>
  <c r="E48" i="32"/>
  <c r="E47" i="32"/>
  <c r="E43" i="32"/>
  <c r="E42" i="32"/>
  <c r="E41" i="32"/>
  <c r="E36" i="32"/>
  <c r="E34" i="32"/>
  <c r="E32" i="32"/>
  <c r="E31" i="32"/>
  <c r="E30" i="32"/>
  <c r="E26" i="32"/>
  <c r="E23" i="32"/>
  <c r="E21" i="32"/>
  <c r="E17" i="32"/>
  <c r="E13" i="32"/>
  <c r="E11" i="32"/>
  <c r="E10" i="32"/>
  <c r="E9" i="32"/>
  <c r="E5" i="32"/>
  <c r="E4" i="32"/>
  <c r="E2" i="32"/>
  <c r="E93" i="32"/>
  <c r="R6" i="32"/>
  <c r="R7" i="32"/>
  <c r="R8" i="32"/>
  <c r="R12" i="32"/>
  <c r="R14" i="32"/>
  <c r="R15" i="32"/>
  <c r="R16" i="32"/>
  <c r="R18" i="32"/>
  <c r="R19" i="32"/>
  <c r="R20" i="32"/>
  <c r="R22" i="32"/>
  <c r="R24" i="32"/>
  <c r="R25" i="32"/>
  <c r="R27" i="32"/>
  <c r="R28" i="32"/>
  <c r="R29" i="32"/>
  <c r="R33" i="32"/>
  <c r="R35" i="32"/>
  <c r="R37" i="32"/>
  <c r="R38" i="32"/>
  <c r="R39" i="32"/>
  <c r="R40" i="32"/>
  <c r="R44" i="32"/>
  <c r="R45" i="32"/>
  <c r="R46" i="32"/>
  <c r="R50" i="32"/>
  <c r="R51" i="32"/>
  <c r="R52" i="32"/>
  <c r="R64" i="32"/>
  <c r="R65" i="32"/>
  <c r="R66" i="32"/>
  <c r="R67" i="32"/>
  <c r="R68" i="32"/>
  <c r="R69" i="32"/>
  <c r="R70" i="32"/>
  <c r="R71" i="32"/>
  <c r="R72" i="32"/>
  <c r="R73" i="32"/>
  <c r="R74" i="32"/>
  <c r="R76" i="32"/>
  <c r="R80" i="32"/>
  <c r="R81" i="32"/>
  <c r="R83" i="32"/>
  <c r="R84" i="32"/>
  <c r="R85" i="32"/>
  <c r="R86" i="32"/>
  <c r="R87" i="32"/>
  <c r="R88" i="32"/>
  <c r="R89" i="32"/>
  <c r="R96" i="32"/>
  <c r="R97" i="32"/>
  <c r="R101" i="32"/>
  <c r="R102" i="32"/>
  <c r="R103" i="32"/>
  <c r="R104" i="32"/>
  <c r="R105" i="32"/>
  <c r="R109" i="32"/>
  <c r="R110" i="32"/>
  <c r="R111" i="32"/>
  <c r="R115" i="32"/>
  <c r="R116" i="32"/>
  <c r="R117" i="32"/>
  <c r="R118" i="32"/>
  <c r="R119" i="32"/>
  <c r="R120" i="32"/>
  <c r="R121" i="32"/>
  <c r="R122" i="32"/>
  <c r="R126" i="32"/>
  <c r="R127" i="32"/>
  <c r="R131" i="32"/>
  <c r="R132" i="32"/>
  <c r="R133" i="32"/>
  <c r="R138" i="32"/>
  <c r="R144" i="32"/>
  <c r="R149" i="32"/>
  <c r="R151" i="32"/>
  <c r="R153" i="32"/>
  <c r="R157" i="32"/>
  <c r="R160" i="32"/>
  <c r="R161" i="32"/>
  <c r="R163" i="32"/>
  <c r="R164" i="32"/>
  <c r="R165" i="32"/>
  <c r="R166" i="32"/>
  <c r="R167" i="32"/>
  <c r="R169" i="32"/>
  <c r="R170" i="32"/>
  <c r="R171" i="32"/>
  <c r="R172" i="32"/>
  <c r="R173" i="32"/>
  <c r="E3" i="32" l="1"/>
  <c r="R4" i="32"/>
  <c r="BJ28" i="33"/>
  <c r="BJ27" i="33"/>
  <c r="BJ26" i="33"/>
  <c r="BJ25" i="33"/>
  <c r="BJ24" i="33"/>
  <c r="BJ23" i="33"/>
  <c r="BJ22" i="33"/>
  <c r="BJ21" i="33"/>
  <c r="BJ20" i="33"/>
  <c r="BJ19" i="33"/>
  <c r="BJ18" i="33"/>
  <c r="BJ17" i="33"/>
  <c r="BJ16" i="33"/>
  <c r="BJ15" i="33"/>
  <c r="BJ14" i="33"/>
  <c r="BH28" i="33"/>
  <c r="BH27" i="33"/>
  <c r="BH26" i="33"/>
  <c r="BH25" i="33"/>
  <c r="BH24" i="33"/>
  <c r="BH23" i="33"/>
  <c r="BH22" i="33"/>
  <c r="BH21" i="33"/>
  <c r="BH20" i="33"/>
  <c r="BH19" i="33"/>
  <c r="BH18" i="33"/>
  <c r="BH17" i="33"/>
  <c r="BH16" i="33"/>
  <c r="BH15" i="33"/>
  <c r="BH14" i="33"/>
  <c r="BE5" i="33" l="1"/>
  <c r="BF5" i="33" s="1"/>
  <c r="BE6" i="33"/>
  <c r="BF6" i="33" s="1"/>
  <c r="BE7" i="33"/>
  <c r="BF7" i="33" s="1"/>
  <c r="BE8" i="33"/>
  <c r="BF8" i="33" s="1"/>
  <c r="BE9" i="33"/>
  <c r="BF9" i="33" s="1"/>
  <c r="BE10" i="33"/>
  <c r="BF10" i="33" s="1"/>
  <c r="BE11" i="33"/>
  <c r="BF11" i="33" s="1"/>
  <c r="BE12" i="33"/>
  <c r="BF12" i="33" s="1"/>
  <c r="BF13" i="33"/>
  <c r="BE4" i="33"/>
  <c r="BF4" i="33" s="1"/>
  <c r="BB28" i="33"/>
  <c r="BB27" i="33"/>
  <c r="BB26" i="33"/>
  <c r="BC26" i="33" s="1"/>
  <c r="BB25" i="33"/>
  <c r="BC25" i="33" s="1"/>
  <c r="BB24" i="33"/>
  <c r="BC24" i="33" s="1"/>
  <c r="BB23" i="33"/>
  <c r="BB22" i="33"/>
  <c r="BC22" i="33" s="1"/>
  <c r="BE22" i="33" s="1"/>
  <c r="BF22" i="33" s="1"/>
  <c r="BB21" i="33"/>
  <c r="BC21" i="33" s="1"/>
  <c r="BB20" i="33"/>
  <c r="BC20" i="33" s="1"/>
  <c r="BE20" i="33" s="1"/>
  <c r="BF20" i="33" s="1"/>
  <c r="BB19" i="33"/>
  <c r="BC19" i="33" s="1"/>
  <c r="BB18" i="33"/>
  <c r="BC18" i="33" s="1"/>
  <c r="BB17" i="33"/>
  <c r="BC17" i="33" s="1"/>
  <c r="BE17" i="33" s="1"/>
  <c r="BF17" i="33" s="1"/>
  <c r="BB16" i="33"/>
  <c r="BC16" i="33" s="1"/>
  <c r="BB15" i="33"/>
  <c r="BB14" i="33"/>
  <c r="AV28" i="33"/>
  <c r="AV27" i="33"/>
  <c r="AV26" i="33"/>
  <c r="AV25" i="33"/>
  <c r="AV24" i="33"/>
  <c r="AV23" i="33"/>
  <c r="AV22" i="33"/>
  <c r="AV21" i="33"/>
  <c r="AV20" i="33"/>
  <c r="AV19" i="33"/>
  <c r="AV18" i="33"/>
  <c r="AV17" i="33"/>
  <c r="AV16" i="33"/>
  <c r="AV15" i="33"/>
  <c r="AV14" i="33"/>
  <c r="AU28" i="33"/>
  <c r="AU27" i="33"/>
  <c r="AU26" i="33"/>
  <c r="AU25" i="33"/>
  <c r="AU24" i="33"/>
  <c r="AU23" i="33"/>
  <c r="AU22" i="33"/>
  <c r="AU21" i="33"/>
  <c r="AU20" i="33"/>
  <c r="AU19" i="33"/>
  <c r="AU18" i="33"/>
  <c r="AU17" i="33"/>
  <c r="AU16" i="33"/>
  <c r="AU15" i="33"/>
  <c r="AU14" i="33"/>
  <c r="AN25" i="33"/>
  <c r="AN28" i="33"/>
  <c r="AN27" i="33"/>
  <c r="AN24" i="33"/>
  <c r="AN23" i="33"/>
  <c r="AN22" i="33"/>
  <c r="AN21" i="33"/>
  <c r="AN20" i="33"/>
  <c r="AN19" i="33"/>
  <c r="AN18" i="33"/>
  <c r="AN17" i="33"/>
  <c r="AN16" i="33"/>
  <c r="AN15" i="33"/>
  <c r="AN14" i="33"/>
  <c r="AM28" i="33"/>
  <c r="AM27" i="33"/>
  <c r="AM25" i="33"/>
  <c r="AM24" i="33"/>
  <c r="AM23" i="33"/>
  <c r="AM22" i="33"/>
  <c r="AM21" i="33"/>
  <c r="AM20" i="33"/>
  <c r="AM19" i="33"/>
  <c r="AM18" i="33"/>
  <c r="AM17" i="33"/>
  <c r="AM16" i="33"/>
  <c r="AM15" i="33"/>
  <c r="AM14" i="33"/>
  <c r="BC14" i="33" l="1"/>
  <c r="BE14" i="33" s="1"/>
  <c r="BF14" i="33" s="1"/>
  <c r="BC28" i="33"/>
  <c r="BE28" i="33" s="1"/>
  <c r="BF28" i="33" s="1"/>
  <c r="BE25" i="33"/>
  <c r="BF25" i="33" s="1"/>
  <c r="BE21" i="33"/>
  <c r="BF21" i="33" s="1"/>
  <c r="BE16" i="33"/>
  <c r="BF16" i="33" s="1"/>
  <c r="BE24" i="33"/>
  <c r="BF24" i="33" s="1"/>
  <c r="BE19" i="33"/>
  <c r="BF19" i="33" s="1"/>
  <c r="BC15" i="33"/>
  <c r="BE15" i="33" s="1"/>
  <c r="BF15" i="33" s="1"/>
  <c r="BC23" i="33"/>
  <c r="BE23" i="33" s="1"/>
  <c r="BF23" i="33" s="1"/>
  <c r="BC27" i="33"/>
  <c r="BE27" i="33" s="1"/>
  <c r="BF27" i="33" s="1"/>
  <c r="BE26" i="33"/>
  <c r="BF26" i="33" s="1"/>
  <c r="BE18" i="33"/>
  <c r="BF18" i="33" s="1"/>
  <c r="AL28" i="33"/>
  <c r="AL27" i="33"/>
  <c r="AL25" i="33"/>
  <c r="AL24" i="33"/>
  <c r="AL23" i="33"/>
  <c r="AL22" i="33"/>
  <c r="AL21" i="33"/>
  <c r="AL20" i="33"/>
  <c r="AL19" i="33"/>
  <c r="AL18" i="33"/>
  <c r="AL17" i="33"/>
  <c r="AL16" i="33"/>
  <c r="AL15" i="33"/>
  <c r="AL14" i="33"/>
  <c r="AR28" i="33" l="1"/>
  <c r="AR27" i="33"/>
  <c r="AR26" i="33"/>
  <c r="AR25" i="33"/>
  <c r="AR24" i="33"/>
  <c r="AR23" i="33"/>
  <c r="AR22" i="33"/>
  <c r="AR21" i="33"/>
  <c r="AR20" i="33"/>
  <c r="AR19" i="33"/>
  <c r="AR18" i="33"/>
  <c r="AR17" i="33"/>
  <c r="AR16" i="33"/>
  <c r="AR15" i="33"/>
  <c r="AR14" i="33"/>
  <c r="AJ28" i="33"/>
  <c r="AJ27" i="33"/>
  <c r="AJ26" i="33"/>
  <c r="AJ25" i="33"/>
  <c r="AJ24" i="33"/>
  <c r="AJ23" i="33"/>
  <c r="AJ22" i="33"/>
  <c r="AJ21" i="33"/>
  <c r="AJ20" i="33"/>
  <c r="AJ19" i="33"/>
  <c r="AJ18" i="33"/>
  <c r="AJ17" i="33"/>
  <c r="AJ16" i="33"/>
  <c r="AJ15" i="33"/>
  <c r="AJ14" i="33"/>
  <c r="AI28" i="33"/>
  <c r="AI27" i="33"/>
  <c r="AI26" i="33"/>
  <c r="AI25" i="33"/>
  <c r="AI24" i="33"/>
  <c r="AI23" i="33"/>
  <c r="AI22" i="33"/>
  <c r="AI21" i="33"/>
  <c r="AI20" i="33"/>
  <c r="AI19" i="33"/>
  <c r="AI18" i="33"/>
  <c r="AI17" i="33"/>
  <c r="AI16" i="33"/>
  <c r="AI15" i="33"/>
  <c r="AI14" i="33"/>
  <c r="AG28" i="33"/>
  <c r="AG27" i="33"/>
  <c r="BN27" i="33" s="1"/>
  <c r="AG25" i="33"/>
  <c r="BN25" i="33" s="1"/>
  <c r="AG24" i="33"/>
  <c r="BN24" i="33" s="1"/>
  <c r="AG23" i="33"/>
  <c r="BN23" i="33" s="1"/>
  <c r="AG22" i="33"/>
  <c r="BN22" i="33" s="1"/>
  <c r="AG21" i="33"/>
  <c r="BN21" i="33" s="1"/>
  <c r="AG20" i="33"/>
  <c r="BN20" i="33" s="1"/>
  <c r="AG19" i="33"/>
  <c r="BN19" i="33" s="1"/>
  <c r="AG18" i="33"/>
  <c r="BN18" i="33" s="1"/>
  <c r="AG17" i="33"/>
  <c r="BN17" i="33" s="1"/>
  <c r="AG16" i="33"/>
  <c r="AG15" i="33"/>
  <c r="AG14" i="33"/>
  <c r="AF28" i="33"/>
  <c r="AF27" i="33"/>
  <c r="AF25" i="33"/>
  <c r="AF24" i="33"/>
  <c r="AF23" i="33"/>
  <c r="AF22" i="33"/>
  <c r="AF21" i="33"/>
  <c r="AF20" i="33"/>
  <c r="AF19" i="33"/>
  <c r="AF18" i="33"/>
  <c r="AF17" i="33"/>
  <c r="AF16" i="33"/>
  <c r="AF15" i="33"/>
  <c r="AF14" i="33"/>
  <c r="AD28" i="33"/>
  <c r="AD27" i="33"/>
  <c r="AD26" i="33"/>
  <c r="AD25" i="33"/>
  <c r="AD24" i="33"/>
  <c r="AD23" i="33"/>
  <c r="AD22" i="33"/>
  <c r="AD21" i="33"/>
  <c r="AD20" i="33"/>
  <c r="AD19" i="33"/>
  <c r="AD18" i="33"/>
  <c r="AD17" i="33"/>
  <c r="AD16" i="33"/>
  <c r="AD15" i="33"/>
  <c r="AD14" i="33"/>
  <c r="AC28" i="33"/>
  <c r="AC27" i="33"/>
  <c r="AC26" i="33"/>
  <c r="AC25" i="33"/>
  <c r="AC24" i="33"/>
  <c r="AC23" i="33"/>
  <c r="AC22" i="33"/>
  <c r="AC21" i="33"/>
  <c r="AC20" i="33"/>
  <c r="AC19" i="33"/>
  <c r="AC18" i="33"/>
  <c r="AC17" i="33"/>
  <c r="AC16" i="33"/>
  <c r="AC15" i="33"/>
  <c r="AC14" i="33"/>
  <c r="AS28" i="33" l="1"/>
  <c r="BN28" i="33"/>
  <c r="AS14" i="33"/>
  <c r="AS16" i="33"/>
  <c r="AS20" i="33"/>
  <c r="AS24" i="33"/>
  <c r="AS19" i="33"/>
  <c r="AS23" i="33"/>
  <c r="AS27" i="33"/>
  <c r="AS17" i="33"/>
  <c r="AS21" i="33"/>
  <c r="AS25" i="33"/>
  <c r="AS18" i="33"/>
  <c r="AS22" i="33"/>
  <c r="AS15" i="33"/>
  <c r="AA28" i="33"/>
  <c r="AA27" i="33"/>
  <c r="AA26" i="33"/>
  <c r="AA25" i="33"/>
  <c r="AA24" i="33"/>
  <c r="AA23" i="33"/>
  <c r="AA22" i="33"/>
  <c r="AA21" i="33"/>
  <c r="AA20" i="33"/>
  <c r="AA19" i="33"/>
  <c r="AA18" i="33"/>
  <c r="AA17" i="33"/>
  <c r="AA16" i="33"/>
  <c r="AA15" i="33"/>
  <c r="AA14" i="33"/>
  <c r="Z28" i="33"/>
  <c r="Z27" i="33"/>
  <c r="Z26" i="33"/>
  <c r="Z25" i="33"/>
  <c r="Z24" i="33"/>
  <c r="Z23" i="33"/>
  <c r="Z22" i="33"/>
  <c r="Z21" i="33"/>
  <c r="Z20" i="33"/>
  <c r="Z19" i="33"/>
  <c r="Z18" i="33"/>
  <c r="Z17" i="33"/>
  <c r="Z16" i="33"/>
  <c r="Z15" i="33"/>
  <c r="Z14" i="33"/>
  <c r="X28" i="33" l="1"/>
  <c r="X27" i="33"/>
  <c r="X26" i="33"/>
  <c r="X25" i="33"/>
  <c r="X24" i="33"/>
  <c r="X23" i="33"/>
  <c r="X22" i="33"/>
  <c r="X21" i="33"/>
  <c r="X20" i="33"/>
  <c r="X19" i="33"/>
  <c r="X18" i="33"/>
  <c r="X17" i="33"/>
  <c r="X16" i="33"/>
  <c r="X15" i="33"/>
  <c r="X14" i="33"/>
  <c r="V28" i="33"/>
  <c r="V27" i="33"/>
  <c r="V26" i="33"/>
  <c r="V25" i="33"/>
  <c r="V24" i="33"/>
  <c r="V23" i="33"/>
  <c r="V22" i="33"/>
  <c r="V21" i="33"/>
  <c r="V20" i="33"/>
  <c r="V19" i="33"/>
  <c r="V18" i="33"/>
  <c r="V17" i="33"/>
  <c r="V16" i="33"/>
  <c r="V15" i="33"/>
  <c r="V14" i="33"/>
  <c r="U28" i="33"/>
  <c r="U27" i="33"/>
  <c r="U26" i="33"/>
  <c r="U25" i="33"/>
  <c r="U24" i="33"/>
  <c r="U23" i="33"/>
  <c r="U22" i="33"/>
  <c r="U21" i="33"/>
  <c r="U20" i="33"/>
  <c r="U19" i="33"/>
  <c r="U18" i="33"/>
  <c r="U17" i="33"/>
  <c r="U16" i="33"/>
  <c r="U15" i="33"/>
  <c r="U14" i="33"/>
  <c r="S28" i="33" l="1"/>
  <c r="S27" i="33"/>
  <c r="S26" i="33"/>
  <c r="S25" i="33"/>
  <c r="S24" i="33"/>
  <c r="S23" i="33"/>
  <c r="S22" i="33"/>
  <c r="S21" i="33"/>
  <c r="S20" i="33"/>
  <c r="S19" i="33"/>
  <c r="S18" i="33"/>
  <c r="S17" i="33"/>
  <c r="S16" i="33"/>
  <c r="S15" i="33"/>
  <c r="S14" i="33"/>
  <c r="Q28" i="33" l="1"/>
  <c r="P28" i="33"/>
  <c r="P27" i="33"/>
  <c r="P26" i="33"/>
  <c r="P25" i="33"/>
  <c r="P24" i="33"/>
  <c r="P23" i="33"/>
  <c r="P22" i="33"/>
  <c r="P21" i="33"/>
  <c r="P20" i="33"/>
  <c r="P19" i="33"/>
  <c r="P18" i="33"/>
  <c r="P17" i="33"/>
  <c r="P16" i="33"/>
  <c r="P15" i="33"/>
  <c r="P14" i="33"/>
  <c r="Q27" i="33"/>
  <c r="Q26" i="33"/>
  <c r="Q25" i="33"/>
  <c r="Q24" i="33"/>
  <c r="Q23" i="33"/>
  <c r="Q22" i="33"/>
  <c r="Q21" i="33"/>
  <c r="Q20" i="33"/>
  <c r="Q19" i="33"/>
  <c r="Q18" i="33"/>
  <c r="Q17" i="33"/>
  <c r="Q16" i="33"/>
  <c r="Q15" i="33"/>
  <c r="Q14" i="33"/>
  <c r="N28" i="33" l="1"/>
  <c r="N27" i="33"/>
  <c r="N26" i="33"/>
  <c r="N25" i="33"/>
  <c r="N24" i="33"/>
  <c r="N23" i="33"/>
  <c r="N22" i="33"/>
  <c r="N21" i="33"/>
  <c r="N20" i="33"/>
  <c r="N19" i="33"/>
  <c r="N18" i="33"/>
  <c r="N17" i="33"/>
  <c r="N16" i="33"/>
  <c r="N15" i="33"/>
  <c r="N14" i="33"/>
  <c r="M28" i="33"/>
  <c r="M27" i="33"/>
  <c r="M26" i="33"/>
  <c r="M25" i="33"/>
  <c r="M24" i="33"/>
  <c r="M23" i="33"/>
  <c r="M22" i="33"/>
  <c r="M21" i="33"/>
  <c r="M20" i="33"/>
  <c r="M19" i="33"/>
  <c r="M18" i="33"/>
  <c r="M17" i="33"/>
  <c r="M16" i="33"/>
  <c r="M15" i="33"/>
  <c r="M14" i="33"/>
  <c r="K28" i="33" l="1"/>
  <c r="K27" i="33"/>
  <c r="K26" i="33"/>
  <c r="K25" i="33"/>
  <c r="K24" i="33"/>
  <c r="K23" i="33"/>
  <c r="K22" i="33"/>
  <c r="K21" i="33"/>
  <c r="K20" i="33"/>
  <c r="K19" i="33"/>
  <c r="K18" i="33"/>
  <c r="K17" i="33"/>
  <c r="K16" i="33"/>
  <c r="K15" i="33"/>
  <c r="K14" i="33"/>
  <c r="J28" i="33"/>
  <c r="J27" i="33"/>
  <c r="J26" i="33"/>
  <c r="J25" i="33"/>
  <c r="J24" i="33"/>
  <c r="J23" i="33"/>
  <c r="J22" i="33"/>
  <c r="J21" i="33"/>
  <c r="J20" i="33"/>
  <c r="J19" i="33"/>
  <c r="J18" i="33"/>
  <c r="J17" i="33"/>
  <c r="J16" i="33"/>
  <c r="J15" i="33"/>
  <c r="J14" i="33"/>
  <c r="H27" i="33"/>
  <c r="H26" i="33"/>
  <c r="H25" i="33"/>
  <c r="H24" i="33"/>
  <c r="H23" i="33"/>
  <c r="H22" i="33"/>
  <c r="H21" i="33"/>
  <c r="H20" i="33"/>
  <c r="H19" i="33"/>
  <c r="H18" i="33"/>
  <c r="H17" i="33"/>
  <c r="H16" i="33"/>
  <c r="H15" i="33"/>
  <c r="H14" i="33"/>
  <c r="G27" i="33" l="1"/>
  <c r="G26" i="33"/>
  <c r="G25" i="33"/>
  <c r="G24" i="33"/>
  <c r="G23" i="33"/>
  <c r="G22" i="33"/>
  <c r="G21" i="33"/>
  <c r="G20" i="33"/>
  <c r="G19" i="33"/>
  <c r="G18" i="33"/>
  <c r="G17" i="33"/>
  <c r="G16" i="33"/>
  <c r="G15" i="33"/>
  <c r="G14" i="33"/>
  <c r="B5" i="33" l="1"/>
  <c r="C5" i="33"/>
  <c r="B6" i="33"/>
  <c r="C6" i="33"/>
  <c r="B7" i="33"/>
  <c r="C7" i="33"/>
  <c r="B8" i="33"/>
  <c r="C8" i="33"/>
  <c r="B9" i="33"/>
  <c r="C9" i="33"/>
  <c r="B10" i="33"/>
  <c r="C10" i="33"/>
  <c r="B11" i="33"/>
  <c r="C11" i="33"/>
  <c r="B12" i="33"/>
  <c r="C12" i="33"/>
  <c r="B13" i="33"/>
  <c r="C13" i="33"/>
  <c r="B14" i="33"/>
  <c r="C14" i="33"/>
  <c r="B15" i="33"/>
  <c r="C15" i="33"/>
  <c r="B16" i="33"/>
  <c r="C16" i="33"/>
  <c r="B17" i="33"/>
  <c r="C17" i="33"/>
  <c r="B18" i="33"/>
  <c r="C18" i="33"/>
  <c r="B19" i="33"/>
  <c r="C19" i="33"/>
  <c r="B20" i="33"/>
  <c r="C20" i="33"/>
  <c r="B21" i="33"/>
  <c r="C21" i="33"/>
  <c r="B22" i="33"/>
  <c r="C22" i="33"/>
  <c r="B23" i="33"/>
  <c r="C23" i="33"/>
  <c r="B24" i="33"/>
  <c r="C24" i="33"/>
  <c r="B25" i="33"/>
  <c r="C25" i="33"/>
  <c r="B26" i="33"/>
  <c r="C26" i="33"/>
  <c r="B27" i="33"/>
  <c r="C27" i="33"/>
  <c r="B28" i="33"/>
  <c r="C28" i="33"/>
  <c r="C4" i="33"/>
  <c r="B4" i="33"/>
  <c r="D4" i="33" s="1"/>
  <c r="D28" i="33" l="1"/>
  <c r="D26" i="33"/>
  <c r="D24" i="33"/>
  <c r="D22" i="33"/>
  <c r="D20" i="33"/>
  <c r="D18" i="33"/>
  <c r="D16" i="33"/>
  <c r="D14" i="33"/>
  <c r="D12" i="33"/>
  <c r="D10" i="33"/>
  <c r="D8" i="33"/>
  <c r="D6" i="33"/>
  <c r="D27" i="33"/>
  <c r="D25" i="33"/>
  <c r="D23" i="33"/>
  <c r="D21" i="33"/>
  <c r="D19" i="33"/>
  <c r="D17" i="33"/>
  <c r="D15" i="33"/>
  <c r="D13" i="33"/>
  <c r="D11" i="33"/>
  <c r="D9" i="33"/>
  <c r="D7" i="33"/>
  <c r="D5" i="33"/>
  <c r="AD61" i="23"/>
  <c r="AB61" i="23"/>
  <c r="Z61" i="23"/>
  <c r="W61" i="23"/>
  <c r="U61" i="23"/>
  <c r="S61" i="23"/>
  <c r="O61" i="23"/>
  <c r="M61" i="23"/>
  <c r="K61" i="23"/>
  <c r="I61" i="23"/>
  <c r="G61" i="23"/>
  <c r="E61" i="23"/>
  <c r="W50" i="22" l="1"/>
  <c r="R50" i="22"/>
  <c r="N50" i="22"/>
  <c r="K50" i="22"/>
  <c r="H50" i="22"/>
  <c r="E50" i="22"/>
  <c r="AC61" i="17"/>
  <c r="AC58" i="17"/>
  <c r="AN26" i="33" s="1"/>
  <c r="AC57" i="17"/>
  <c r="AC49" i="17"/>
  <c r="AC30" i="17"/>
  <c r="AC56" i="17" l="1"/>
  <c r="AM26" i="33" s="1"/>
  <c r="I148" i="32"/>
  <c r="I146" i="32"/>
  <c r="AF26" i="33"/>
  <c r="I155" i="32"/>
  <c r="AL26" i="33"/>
  <c r="I154" i="32"/>
  <c r="I156" i="32"/>
  <c r="AG26" i="33"/>
  <c r="AS26" i="33" l="1"/>
  <c r="BN26" i="33"/>
</calcChain>
</file>

<file path=xl/comments1.xml><?xml version="1.0" encoding="utf-8"?>
<comments xmlns="http://schemas.openxmlformats.org/spreadsheetml/2006/main">
  <authors>
    <author>broand03</author>
  </authors>
  <commentList>
    <comment ref="D8" authorId="0" shapeId="0">
      <text>
        <r>
          <rPr>
            <sz val="9"/>
            <color indexed="81"/>
            <rFont val="Tahoma"/>
            <family val="2"/>
          </rPr>
          <t>Malmö Limhamns Järnvägs AB bana stängdes under 2005. In 2005, the Malmö Limhamns Järnvägs AB line was closed down.</t>
        </r>
      </text>
    </comment>
    <comment ref="AP8" authorId="0" shapeId="0">
      <text>
        <r>
          <rPr>
            <sz val="9"/>
            <color indexed="81"/>
            <rFont val="Tahoma"/>
            <family val="2"/>
          </rPr>
          <t xml:space="preserve">Malmö Limhamns Järnvägs AB bana stängdes under 2005. In 2005, the Malmö Limhamns Järnvägs AB line was closed down.
</t>
        </r>
      </text>
    </comment>
    <comment ref="O14" authorId="0" shapeId="0">
      <text>
        <r>
          <rPr>
            <sz val="9"/>
            <color indexed="81"/>
            <rFont val="Tahoma"/>
            <family val="2"/>
          </rPr>
          <t xml:space="preserve">Malmö Limhamns Järnvägs AB bana stängdes under 2005. </t>
        </r>
        <r>
          <rPr>
            <i/>
            <sz val="9"/>
            <color indexed="81"/>
            <rFont val="Tahoma"/>
            <family val="2"/>
          </rPr>
          <t xml:space="preserve">In 2005, the Malmö Limhamns Järnvägs AB line was closed down.
</t>
        </r>
      </text>
    </comment>
    <comment ref="M64" authorId="0" shapeId="0">
      <text>
        <r>
          <rPr>
            <sz val="9"/>
            <color indexed="81"/>
            <rFont val="Tahoma"/>
            <family val="2"/>
          </rPr>
          <t xml:space="preserve">Uppgifterna har fram till och med 2003 inkluderat reinvesteringar. Up to 2003, the figures have included reinvestments.
</t>
        </r>
      </text>
    </comment>
  </commentList>
</comments>
</file>

<file path=xl/comments2.xml><?xml version="1.0" encoding="utf-8"?>
<comments xmlns="http://schemas.openxmlformats.org/spreadsheetml/2006/main">
  <authors>
    <author>broand03</author>
  </authors>
  <commentList>
    <comment ref="M40" authorId="0" shapeId="0">
      <text>
        <r>
          <rPr>
            <sz val="9"/>
            <color indexed="81"/>
            <rFont val="Tahoma"/>
            <family val="2"/>
          </rPr>
          <t xml:space="preserve">Uppgifterna har fram till och med 2003 inkluderat reinvesteringar. Up to 2003, the figures have included reinvestments.
</t>
        </r>
      </text>
    </comment>
  </commentList>
</comments>
</file>

<file path=xl/comments3.xml><?xml version="1.0" encoding="utf-8"?>
<comments xmlns="http://schemas.openxmlformats.org/spreadsheetml/2006/main">
  <authors>
    <author>broand03</author>
  </authors>
  <commentList>
    <comment ref="M35" authorId="0" shapeId="0">
      <text>
        <r>
          <rPr>
            <sz val="9"/>
            <color indexed="81"/>
            <rFont val="Tahoma"/>
            <family val="2"/>
          </rPr>
          <t xml:space="preserve">Uppgifterna har fram till och med 2003 inkluderat reinvesteringar. Up to 2003, the figures have included reinvestments.
</t>
        </r>
      </text>
    </comment>
  </commentList>
</comments>
</file>

<file path=xl/comments4.xml><?xml version="1.0" encoding="utf-8"?>
<comments xmlns="http://schemas.openxmlformats.org/spreadsheetml/2006/main">
  <authors>
    <author>broand03</author>
  </authors>
  <commentList>
    <comment ref="I7" authorId="0" shapeId="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 ref="O11" authorId="0" shapeId="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14" authorId="0" shapeId="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25" authorId="0" shapeId="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30" authorId="0" shapeId="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31" authorId="0" shapeId="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2" authorId="0" shapeId="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5" authorId="0" shapeId="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61" authorId="0" shapeId="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62" authorId="0" shapeId="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List>
</comments>
</file>

<file path=xl/comments5.xml><?xml version="1.0" encoding="utf-8"?>
<comments xmlns="http://schemas.openxmlformats.org/spreadsheetml/2006/main">
  <authors>
    <author>broand03</author>
  </authors>
  <commentList>
    <comment ref="I43" authorId="0" shapeId="0">
      <text>
        <r>
          <rPr>
            <sz val="9"/>
            <color indexed="81"/>
            <rFont val="Tahoma"/>
            <family val="2"/>
          </rPr>
          <t>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t>
        </r>
      </text>
    </comment>
  </commentList>
</comments>
</file>

<file path=xl/comments6.xml><?xml version="1.0" encoding="utf-8"?>
<comments xmlns="http://schemas.openxmlformats.org/spreadsheetml/2006/main">
  <authors>
    <author>broand03</author>
  </authors>
  <commentList>
    <comment ref="I43" authorId="0" shapeId="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List>
</comments>
</file>

<file path=xl/comments7.xml><?xml version="1.0" encoding="utf-8"?>
<comments xmlns="http://schemas.openxmlformats.org/spreadsheetml/2006/main">
  <authors>
    <author>broand03</author>
  </authors>
  <commentList>
    <comment ref="F57" authorId="0" shapeId="0">
      <text>
        <r>
          <rPr>
            <sz val="9"/>
            <color indexed="81"/>
            <rFont val="Tahoma"/>
            <family val="2"/>
          </rPr>
          <t>Fullständiga uppgifter saknas för vissa spårvägar varför redovisat resande är delvis beräknat. Since figures submitted are incomplete, these values are partly estimated.</t>
        </r>
      </text>
    </comment>
    <comment ref="H57" authorId="0" shapeId="0">
      <text>
        <r>
          <rPr>
            <sz val="9"/>
            <color indexed="81"/>
            <rFont val="Tahoma"/>
            <family val="2"/>
          </rPr>
          <t>Fullständiga uppgifter saknas för vissa spårvägar varför redovisat resande är delvis beräknat. Since figures submitted are incomplete, these values are partly estimated.</t>
        </r>
      </text>
    </comment>
  </commentList>
</comments>
</file>

<file path=xl/sharedStrings.xml><?xml version="1.0" encoding="utf-8"?>
<sst xmlns="http://schemas.openxmlformats.org/spreadsheetml/2006/main" count="4031" uniqueCount="1293">
  <si>
    <t>Jan Östlund</t>
  </si>
  <si>
    <t>Huvudman</t>
  </si>
  <si>
    <t>Tågoperatör inom sektor</t>
  </si>
  <si>
    <t>Body</t>
  </si>
  <si>
    <t>Rail undertaking within sector</t>
  </si>
  <si>
    <t>Finansierande huvudman</t>
  </si>
  <si>
    <t>Subsidiary body</t>
  </si>
  <si>
    <t>Järnväg</t>
  </si>
  <si>
    <t>Social function</t>
  </si>
  <si>
    <t>Infrastruktur</t>
  </si>
  <si>
    <t>Persontrafik</t>
  </si>
  <si>
    <t>Railway</t>
  </si>
  <si>
    <t>Infrastructure</t>
  </si>
  <si>
    <t>Passenger traffic</t>
  </si>
  <si>
    <t>Statlig myndighet</t>
  </si>
  <si>
    <t>State authority</t>
  </si>
  <si>
    <t xml:space="preserve">Regionalt organ  </t>
  </si>
  <si>
    <t>Regional agency</t>
  </si>
  <si>
    <t>Privat företag</t>
  </si>
  <si>
    <t>Private company</t>
  </si>
  <si>
    <t>Infrastrukturförvaltare</t>
  </si>
  <si>
    <t>Infrastructure manager</t>
  </si>
  <si>
    <t>Spårväg</t>
  </si>
  <si>
    <t xml:space="preserve">Tram </t>
  </si>
  <si>
    <t>Tunnelbana</t>
  </si>
  <si>
    <t xml:space="preserve">Metro </t>
  </si>
  <si>
    <t>Gods</t>
  </si>
  <si>
    <t>Person</t>
  </si>
  <si>
    <t>Freight</t>
  </si>
  <si>
    <t>Passenger</t>
  </si>
  <si>
    <t>Inland</t>
  </si>
  <si>
    <t>Domestic</t>
  </si>
  <si>
    <t>Utland</t>
  </si>
  <si>
    <t>Border crossing</t>
  </si>
  <si>
    <t xml:space="preserve"> Trafikverket</t>
  </si>
  <si>
    <t>X</t>
  </si>
  <si>
    <t xml:space="preserve"> AB Storstockholms Lokaltrafik</t>
  </si>
  <si>
    <t xml:space="preserve"> Dalatrafik AB</t>
  </si>
  <si>
    <t xml:space="preserve"> Göteborgs stad</t>
  </si>
  <si>
    <t xml:space="preserve"> Hallandstrafiken AB</t>
  </si>
  <si>
    <t xml:space="preserve"> Jönköpings Länstrafik AB</t>
  </si>
  <si>
    <t xml:space="preserve"> Kalmar Läns Trafik AB</t>
  </si>
  <si>
    <t xml:space="preserve"> Länstrafiken Örebro AB</t>
  </si>
  <si>
    <t xml:space="preserve"> Norrköpings kommun</t>
  </si>
  <si>
    <t xml:space="preserve"> Norrtåg AB</t>
  </si>
  <si>
    <t xml:space="preserve"> Skånetrafiken</t>
  </si>
  <si>
    <t xml:space="preserve"> Tåg i Bergslagen AB</t>
  </si>
  <si>
    <t xml:space="preserve"> Tåg i Mälardalen AB</t>
  </si>
  <si>
    <t xml:space="preserve"> Upplands Lokaltrafik AB</t>
  </si>
  <si>
    <t xml:space="preserve"> Värmlandstrafik AB</t>
  </si>
  <si>
    <t xml:space="preserve"> Västmanlands lokaltrafik AB</t>
  </si>
  <si>
    <t xml:space="preserve"> Västtrafik AB</t>
  </si>
  <si>
    <t xml:space="preserve"> X-Trafik AB</t>
  </si>
  <si>
    <t xml:space="preserve"> Östgötatrafiken AB</t>
  </si>
  <si>
    <t xml:space="preserve"> A-Train AB</t>
  </si>
  <si>
    <t xml:space="preserve"> AB Stockholms spårvägar</t>
  </si>
  <si>
    <t xml:space="preserve"> Arriva Tåg AB</t>
  </si>
  <si>
    <t xml:space="preserve"> Botniatåg AB</t>
  </si>
  <si>
    <t xml:space="preserve"> Cargo Net AS</t>
  </si>
  <si>
    <t xml:space="preserve"> DB Schenker Rail</t>
  </si>
  <si>
    <t xml:space="preserve"> DSB</t>
  </si>
  <si>
    <t xml:space="preserve"> DSB Småland AB</t>
  </si>
  <si>
    <t xml:space="preserve"> DSB Uppland AB</t>
  </si>
  <si>
    <t xml:space="preserve"> Green Cargo AB</t>
  </si>
  <si>
    <t xml:space="preserve"> Göteborgs Spårvägar AB</t>
  </si>
  <si>
    <t xml:space="preserve"> Hector Rail AB</t>
  </si>
  <si>
    <t xml:space="preserve"> Inlandståget AB</t>
  </si>
  <si>
    <t xml:space="preserve"> LKAB Malmtrafik AB </t>
  </si>
  <si>
    <t xml:space="preserve"> RushRail AB</t>
  </si>
  <si>
    <t xml:space="preserve"> SJ AB</t>
  </si>
  <si>
    <t xml:space="preserve"> SJ Norrlandståg AB</t>
  </si>
  <si>
    <t xml:space="preserve"> Skandinaviska Jernbanor AB</t>
  </si>
  <si>
    <t xml:space="preserve"> Svenska Tågkompaniet AB</t>
  </si>
  <si>
    <t xml:space="preserve"> TX Logistik AB</t>
  </si>
  <si>
    <t xml:space="preserve"> Tågfrakt AB</t>
  </si>
  <si>
    <t xml:space="preserve"> Tågåkeriet i Bergslagen AB</t>
  </si>
  <si>
    <t xml:space="preserve"> Veolia Transport AB</t>
  </si>
  <si>
    <t>År</t>
  </si>
  <si>
    <t>Trafikerad banlängd</t>
  </si>
  <si>
    <t>Statliga banor</t>
  </si>
  <si>
    <t>Enskilda banor</t>
  </si>
  <si>
    <t>Totalt</t>
  </si>
  <si>
    <t>Härav</t>
  </si>
  <si>
    <t>Normalspåriga</t>
  </si>
  <si>
    <t>Smalspåriga</t>
  </si>
  <si>
    <t>Härav övertagna enskilda banor</t>
  </si>
  <si>
    <t>Elektrifierade</t>
  </si>
  <si>
    <t>Dubbel- och flerspår</t>
  </si>
  <si>
    <t>Med automatisk tågkontroll</t>
  </si>
  <si>
    <t>i kilometer</t>
  </si>
  <si>
    <t>–</t>
  </si>
  <si>
    <t>..</t>
  </si>
  <si>
    <t>1, 5</t>
  </si>
  <si>
    <t>k</t>
  </si>
  <si>
    <t>Year</t>
  </si>
  <si>
    <t>Length of lines worked</t>
  </si>
  <si>
    <t>State railways</t>
  </si>
  <si>
    <t>Private railways</t>
  </si>
  <si>
    <t>Total</t>
  </si>
  <si>
    <t xml:space="preserve">Of which  </t>
  </si>
  <si>
    <t>Standard gauge</t>
  </si>
  <si>
    <t>Narrow gauge</t>
  </si>
  <si>
    <t>Of which
 former private railways</t>
  </si>
  <si>
    <t>Electrified</t>
  </si>
  <si>
    <t>Double track or more</t>
  </si>
  <si>
    <t>With automatic train control</t>
  </si>
  <si>
    <t>kilometres</t>
  </si>
  <si>
    <t>På grund av ändrad spårtypsindelning 1982 ökade den trafikerade</t>
  </si>
  <si>
    <t>Uppgifterna har fram till och med 1988 inkluderat personal för banarbeten.</t>
  </si>
  <si>
    <t>1989 bildades Banverket varvid all SJ banpersonal överfördes dit.</t>
  </si>
  <si>
    <t>tracks in 1982 the line length worked increased by 435 kilometres.</t>
  </si>
  <si>
    <t>Up to 1988, the figures have included staff assigned to permanent way</t>
  </si>
  <si>
    <t>services but as from 1989, this staff was entirely transferred to the newly</t>
  </si>
  <si>
    <t>Till och med 1982 anges anställd personal vid årets slut.</t>
  </si>
  <si>
    <t>formed BV.</t>
  </si>
  <si>
    <t>Up to 1982, number of employees refers to the situation at year-end.</t>
  </si>
  <si>
    <t xml:space="preserve">Uppgifterna inkluderar från och med 1989 Malmö Limhamns </t>
  </si>
  <si>
    <t>Järnvägs AB.</t>
  </si>
  <si>
    <t xml:space="preserve">As from 1989, Malmö Limhamns Järnvägs AB is included in the </t>
  </si>
  <si>
    <t>statistics.</t>
  </si>
  <si>
    <t>Trafikerade banor</t>
  </si>
  <si>
    <t>Personal</t>
  </si>
  <si>
    <t>Korsningar</t>
  </si>
  <si>
    <t>För banarbeten</t>
  </si>
  <si>
    <t>För trafik</t>
  </si>
  <si>
    <t>Planskilda korsningar</t>
  </si>
  <si>
    <t>Plan-korsningar</t>
  </si>
  <si>
    <t>Kvinnor</t>
  </si>
  <si>
    <t>Män</t>
  </si>
  <si>
    <t>antal</t>
  </si>
  <si>
    <t>antal i medeltal</t>
  </si>
  <si>
    <t>Ingår i kol 19</t>
  </si>
  <si>
    <t>Incl. in Col 19</t>
  </si>
  <si>
    <t>”</t>
  </si>
  <si>
    <t>3, 6</t>
  </si>
  <si>
    <t>Tracks worked</t>
  </si>
  <si>
    <t>Staff</t>
  </si>
  <si>
    <t>Crossings</t>
  </si>
  <si>
    <t>Assigned to permanent way</t>
  </si>
  <si>
    <t>Assigned to train operations</t>
  </si>
  <si>
    <t>Grade-separated crossings</t>
  </si>
  <si>
    <t>Level crossings</t>
  </si>
  <si>
    <t>Female</t>
  </si>
  <si>
    <t>Male</t>
  </si>
  <si>
    <t>number</t>
  </si>
  <si>
    <t>mean number</t>
  </si>
  <si>
    <t>Av SJ och TGOJ trafikerad banlängd.</t>
  </si>
  <si>
    <t>Length of lines worked by SJ and TGOJ.</t>
  </si>
  <si>
    <t>Uppgifterna har till och med 1989 inkluderat SJ personal för</t>
  </si>
  <si>
    <t>1991 övergick TGOJ banor (316 km) till statens spåranläggningar.</t>
  </si>
  <si>
    <t>and coach services.</t>
  </si>
  <si>
    <t>Uppgifterna har till och med 1990 inkluderat SJ personal för</t>
  </si>
  <si>
    <t xml:space="preserve">1 maj 1993 övergick Inlandsbanan till IBAB. Trafikerad banlängd </t>
  </si>
  <si>
    <t>färjetrafik.</t>
  </si>
  <si>
    <t>Up to 1990, data included staff assigned to ferry services.</t>
  </si>
  <si>
    <t>transferred to IBAB.  Worked lines 1 053 kilometres.</t>
  </si>
  <si>
    <t>Vagnpark</t>
  </si>
  <si>
    <t>Trafikarbete</t>
  </si>
  <si>
    <t>Person-, post-, resgods-
 och motorvagnar</t>
  </si>
  <si>
    <t>Godsvagnar</t>
  </si>
  <si>
    <t>Resande- 
och 
godståg</t>
  </si>
  <si>
    <t>Person- 
och godsvagnar</t>
  </si>
  <si>
    <t>Personvagnar</t>
  </si>
  <si>
    <t>Vagnar</t>
  </si>
  <si>
    <t xml:space="preserve"> Sitt- sov- och liggplatser</t>
  </si>
  <si>
    <t>Härav privat- registrerade</t>
  </si>
  <si>
    <t>Last-
 förmåga</t>
  </si>
  <si>
    <t>Transport-förmåga</t>
  </si>
  <si>
    <t>Härav utnyttjad</t>
  </si>
  <si>
    <t>1000 ton</t>
  </si>
  <si>
    <t>miljoner tågkilometer</t>
  </si>
  <si>
    <t>miljoner vagnaxel-kilometer</t>
  </si>
  <si>
    <t>miljoner platskilometer</t>
  </si>
  <si>
    <t>%</t>
  </si>
  <si>
    <t>Passenger and freight transport stock</t>
  </si>
  <si>
    <t>Train operations</t>
  </si>
  <si>
    <t>Coaches, vans, 
railcars and trailers</t>
  </si>
  <si>
    <t>Freight transport stock</t>
  </si>
  <si>
    <t>Passenger
and 
freight trains</t>
  </si>
  <si>
    <t>Passenger
and 
freight transport stock</t>
  </si>
  <si>
    <t>Coaches, railcars and trailers</t>
  </si>
  <si>
    <t>Stock</t>
  </si>
  <si>
    <t>Seats and sleeping berths</t>
  </si>
  <si>
    <t>Wagons</t>
  </si>
  <si>
    <t>Of which privately- owned</t>
  </si>
  <si>
    <t>Loading capacity</t>
  </si>
  <si>
    <t>Carrying capacity</t>
  </si>
  <si>
    <t>Of which used</t>
  </si>
  <si>
    <t>1000 tonnes</t>
  </si>
  <si>
    <t>million train-kilometres</t>
  </si>
  <si>
    <t>million axle- kilometres</t>
  </si>
  <si>
    <t>million  seat-kilometres</t>
  </si>
  <si>
    <t>Från och med 2000, endast personal verksamma med trafik och</t>
  </si>
  <si>
    <t>Expressgodstransporter med tåg upphörde den 18 november</t>
  </si>
  <si>
    <t>staff involved in operations including administrative staff.</t>
  </si>
  <si>
    <t>by train ended.</t>
  </si>
  <si>
    <t>1988 upphörde all styckegodstrafik på järnväg. Från och med 1989</t>
  </si>
  <si>
    <t>traffic by rail ceased. Consequently, as from 1989 only express parcels</t>
  </si>
  <si>
    <t xml:space="preserve">are given in this column. </t>
  </si>
  <si>
    <t>Transportarbete</t>
  </si>
  <si>
    <t>Drivmedelsanvändning av järnvägstransporter</t>
  </si>
  <si>
    <t>Resande- och godståg</t>
  </si>
  <si>
    <t>Godstrafik</t>
  </si>
  <si>
    <t>El</t>
  </si>
  <si>
    <t>Bränsle för ångdrift</t>
  </si>
  <si>
    <t>Diesel</t>
  </si>
  <si>
    <t>Regional trafik</t>
  </si>
  <si>
    <t>Fjärrtrafik</t>
  </si>
  <si>
    <t>Express- och styckegods</t>
  </si>
  <si>
    <t>Kombigods</t>
  </si>
  <si>
    <t>Vagnslast- gods</t>
  </si>
  <si>
    <t>miljoner bruttotonkm</t>
  </si>
  <si>
    <t xml:space="preserve">miljoner personkm </t>
  </si>
  <si>
    <t>miljoner tonkm</t>
  </si>
  <si>
    <t>Transport performance</t>
  </si>
  <si>
    <t>Passenger and freight trains</t>
  </si>
  <si>
    <t>Freight traffic</t>
  </si>
  <si>
    <t>Regional traffic</t>
  </si>
  <si>
    <t>Long distance traffic</t>
  </si>
  <si>
    <t>Express parcels and small traffic</t>
  </si>
  <si>
    <t>Intermodal consignments</t>
  </si>
  <si>
    <t>Full 
wagonloads</t>
  </si>
  <si>
    <t>Electric</t>
  </si>
  <si>
    <t>Steam
 (coal)</t>
  </si>
  <si>
    <t>million 
gross tonne-kilometres</t>
  </si>
  <si>
    <t xml:space="preserve">million passenger-kilometres </t>
  </si>
  <si>
    <t>million tonne-kilometres</t>
  </si>
  <si>
    <t xml:space="preserve">Fram till och med 2001 inkluderar uppgifterna tonkilometer av </t>
  </si>
  <si>
    <t>tomma privatvagnar. Med ”tonkilometer av tomma privatvagnar”</t>
  </si>
  <si>
    <t>avses den nettolast på sex ton som debiterades då en tom privatvagn</t>
  </si>
  <si>
    <t xml:space="preserve">kilometres by empty privately owned wagons. "Tonne-kilometres by </t>
  </si>
  <si>
    <t xml:space="preserve">empty privately owned wagons" refer to the six tonnes charged </t>
  </si>
  <si>
    <t xml:space="preserve">when an empty privately owned wagon was hauled by a railway </t>
  </si>
  <si>
    <t>undertaking.</t>
  </si>
  <si>
    <t>Arlandabanan</t>
  </si>
  <si>
    <t>Arlanda line</t>
  </si>
  <si>
    <t>Inlandsbanan</t>
  </si>
  <si>
    <t>Inland line</t>
  </si>
  <si>
    <t>Roslagsbanan</t>
  </si>
  <si>
    <t>Roslagen line</t>
  </si>
  <si>
    <t>Saltsjöbanan</t>
  </si>
  <si>
    <t>Saltsjöbaden line</t>
  </si>
  <si>
    <t>Statens spåranläggningar</t>
  </si>
  <si>
    <t>State-owned rail infrastructure</t>
  </si>
  <si>
    <t>Trafikerade spår (kilometer)</t>
  </si>
  <si>
    <t>Tracks worked (kilometres)</t>
  </si>
  <si>
    <t>Spårlängd</t>
  </si>
  <si>
    <t>Length of tracks</t>
  </si>
  <si>
    <t>Spårlängd inklusive sidobanor</t>
  </si>
  <si>
    <t>Length of tracks including sidings</t>
  </si>
  <si>
    <t>Banlängd</t>
  </si>
  <si>
    <t>Length of lines</t>
  </si>
  <si>
    <t>Enkelspår</t>
  </si>
  <si>
    <t>Single track</t>
  </si>
  <si>
    <t>- härav smalspår</t>
  </si>
  <si>
    <t>- of which narrow gauge</t>
  </si>
  <si>
    <t>Dubbelspår och flerspår</t>
  </si>
  <si>
    <t>Summa</t>
  </si>
  <si>
    <t>- härav enbart med persontrafik</t>
  </si>
  <si>
    <t>- of which exclusively passenger traffic</t>
  </si>
  <si>
    <t>- härav enbart med godstrafik</t>
  </si>
  <si>
    <t>- of which exclusively freight traffic</t>
  </si>
  <si>
    <t>Elektrifierad banlängd</t>
  </si>
  <si>
    <t>Electrified lines</t>
  </si>
  <si>
    <t>Banlängd med säkerhets- och trafik-</t>
  </si>
  <si>
    <t>styrningssystem</t>
  </si>
  <si>
    <t>Linje- och fjärrblockering</t>
  </si>
  <si>
    <t>Automatic block system and centralised traffic</t>
  </si>
  <si>
    <t>control system</t>
  </si>
  <si>
    <t>Automatisk tågkontroll (ATC)</t>
  </si>
  <si>
    <t>Automatic Train Control (ATC)</t>
  </si>
  <si>
    <t>ERTMS</t>
  </si>
  <si>
    <t>European Rail Traffic Management System</t>
  </si>
  <si>
    <t>Antal planskilda korsningar</t>
  </si>
  <si>
    <t>Number of grade-separated crossings</t>
  </si>
  <si>
    <t>Antal plankorsningar</t>
  </si>
  <si>
    <t>Number of level crossings</t>
  </si>
  <si>
    <t>- härav med bommar</t>
  </si>
  <si>
    <t>- of which with barriers</t>
  </si>
  <si>
    <t>- härav med ljud- och/eller ljussignaler</t>
  </si>
  <si>
    <t>- of which with light and/or acoustic signals</t>
  </si>
  <si>
    <t>- härav med enkla skydd</t>
  </si>
  <si>
    <t>- härav utan skyddsanordningar</t>
  </si>
  <si>
    <t>- of which unprotected</t>
  </si>
  <si>
    <t>Investeringar och energianvändning</t>
  </si>
  <si>
    <t>Investments and energy use</t>
  </si>
  <si>
    <t>Investeringar och underhåll (miljoner SEK)</t>
  </si>
  <si>
    <t>Investments and maintenance (million SEK)</t>
  </si>
  <si>
    <t>Investeringskostnader</t>
  </si>
  <si>
    <t>Investments</t>
  </si>
  <si>
    <t>Reinvesteringskostnader</t>
  </si>
  <si>
    <t>Reinvestments</t>
  </si>
  <si>
    <t>Underhållskostnader</t>
  </si>
  <si>
    <t>Maintenance costs</t>
  </si>
  <si>
    <t>Energianvändning</t>
  </si>
  <si>
    <t>Anställda personer i medeltal</t>
  </si>
  <si>
    <t>Staff strength (mean numbers)</t>
  </si>
  <si>
    <t>Tillgänglig personal för banarbeten</t>
  </si>
  <si>
    <t>Available staff for infrastructure works</t>
  </si>
  <si>
    <t>Tillgänglig personal för trafikledning</t>
  </si>
  <si>
    <t>Available staff for traffic control</t>
  </si>
  <si>
    <t>Totalt antal anställda</t>
  </si>
  <si>
    <t>Total number of staff employed</t>
  </si>
  <si>
    <t>Grand total</t>
  </si>
  <si>
    <t>Stockholms spårvägar</t>
  </si>
  <si>
    <t>Stockholm tram system</t>
  </si>
  <si>
    <t>- Djurgårdslinjen</t>
  </si>
  <si>
    <t>- Djurgården line</t>
  </si>
  <si>
    <t>- Lidingöbanan</t>
  </si>
  <si>
    <t>- Lidingö line</t>
  </si>
  <si>
    <t>- Nockebybanan</t>
  </si>
  <si>
    <t>- Nockeby line</t>
  </si>
  <si>
    <t>- Tvärbanan</t>
  </si>
  <si>
    <t>- Tvärbanan line</t>
  </si>
  <si>
    <t>Göteborgs spårvägar</t>
  </si>
  <si>
    <t>Gothenburg tram system</t>
  </si>
  <si>
    <t>Norrköpings spårvägar</t>
  </si>
  <si>
    <t>Norrköping tram system</t>
  </si>
  <si>
    <t>Stockholms tunnelbana</t>
  </si>
  <si>
    <t>Stockholm Metro</t>
  </si>
  <si>
    <t>Antal dragfordon</t>
  </si>
  <si>
    <t>Number of tractive units and railcars</t>
  </si>
  <si>
    <t>Totalt dragfordon</t>
  </si>
  <si>
    <t>Total tractive stock</t>
  </si>
  <si>
    <t>- härav för persontrafik</t>
  </si>
  <si>
    <t>- of which for passenger traffic</t>
  </si>
  <si>
    <t>- härav för godstrafik</t>
  </si>
  <si>
    <t>- of which for freight traffic</t>
  </si>
  <si>
    <t>Lok och lokomotorer</t>
  </si>
  <si>
    <t>Locomotives and Light rail motor tractors</t>
  </si>
  <si>
    <t>Ellok</t>
  </si>
  <si>
    <t>Electric locomotives</t>
  </si>
  <si>
    <t>Diesellok</t>
  </si>
  <si>
    <t>Diesel locomotives</t>
  </si>
  <si>
    <t>Ellokomotorer</t>
  </si>
  <si>
    <t>Electric light rail motor tractors</t>
  </si>
  <si>
    <t>Diesellokomotorer</t>
  </si>
  <si>
    <t>Diesel light rail motor tractors</t>
  </si>
  <si>
    <t>Motorvagnar</t>
  </si>
  <si>
    <t>Railcars</t>
  </si>
  <si>
    <t>Antal eldrivna motorvagnar</t>
  </si>
  <si>
    <t>Electric powered railcars</t>
  </si>
  <si>
    <t>Motorvagnssätt</t>
  </si>
  <si>
    <t>Railcar trainsets</t>
  </si>
  <si>
    <t>- härav med snabbtågskapacitet</t>
  </si>
  <si>
    <t>- of which with high-speed capacity</t>
  </si>
  <si>
    <t>Antal eldrivna dragfordon</t>
  </si>
  <si>
    <t>Electric powered tractive units</t>
  </si>
  <si>
    <t>I motorvagnssätt</t>
  </si>
  <si>
    <t>In railcar trainsets</t>
  </si>
  <si>
    <t>I motorvagnar</t>
  </si>
  <si>
    <t xml:space="preserve">In railcars </t>
  </si>
  <si>
    <t>Antal dieseldrivna motorvagnar</t>
  </si>
  <si>
    <t>Diesel powered railcars</t>
  </si>
  <si>
    <t>Antal dieseldrivna dragfordon</t>
  </si>
  <si>
    <t>Diesel powered tractive units</t>
  </si>
  <si>
    <t xml:space="preserve">Summa motorvagnar och </t>
  </si>
  <si>
    <t>Total railcars and railcar trainsets</t>
  </si>
  <si>
    <t>motorvagnssätt</t>
  </si>
  <si>
    <t>Total tractive units in railcars</t>
  </si>
  <si>
    <t>and railcar trainsets</t>
  </si>
  <si>
    <t>Number of tractive units</t>
  </si>
  <si>
    <t>Totalt godsvagnar</t>
  </si>
  <si>
    <t>Total wagons</t>
  </si>
  <si>
    <t>Number of wagons</t>
  </si>
  <si>
    <t>Slutna vagnar</t>
  </si>
  <si>
    <t>Covered wagons</t>
  </si>
  <si>
    <t>Lådvagnar</t>
  </si>
  <si>
    <t>High-sided open wagons</t>
  </si>
  <si>
    <t>Flakvagnar</t>
  </si>
  <si>
    <t>Flat wagons</t>
  </si>
  <si>
    <t>Postvagnar</t>
  </si>
  <si>
    <t>Mail wagons</t>
  </si>
  <si>
    <t>Övriga vagnar</t>
  </si>
  <si>
    <t>Other wagons</t>
  </si>
  <si>
    <t>Lastförmåga i ton</t>
  </si>
  <si>
    <t>Load capacity in tonnes</t>
  </si>
  <si>
    <t>- härav vagnar ägda av</t>
  </si>
  <si>
    <t>- of which wagons owned</t>
  </si>
  <si>
    <t xml:space="preserve">  tågoperatörer</t>
  </si>
  <si>
    <t xml:space="preserve">  by railway undertakings</t>
  </si>
  <si>
    <t>- härav privatägda vagnar</t>
  </si>
  <si>
    <t>- of which privately owned wagons</t>
  </si>
  <si>
    <t>Antal fordon</t>
  </si>
  <si>
    <t>Number of vehicles</t>
  </si>
  <si>
    <t>Lokdragna vagnar</t>
  </si>
  <si>
    <t>Hauled by locomotives</t>
  </si>
  <si>
    <t>Sittvagnar</t>
  </si>
  <si>
    <t>Coaches</t>
  </si>
  <si>
    <t>Liggvagnar</t>
  </si>
  <si>
    <t>Couchette coaches</t>
  </si>
  <si>
    <t>Sovvagnar</t>
  </si>
  <si>
    <t>Sleeping cars</t>
  </si>
  <si>
    <t>Restaurangvagnar</t>
  </si>
  <si>
    <t>Dining cars</t>
  </si>
  <si>
    <t>Resgodsvagnar</t>
  </si>
  <si>
    <t>Vans for luggage</t>
  </si>
  <si>
    <t xml:space="preserve">Mail vans </t>
  </si>
  <si>
    <t>Specialvagnar</t>
  </si>
  <si>
    <t>Special coaches</t>
  </si>
  <si>
    <t>I motorvagnar och motorvagnssätt</t>
  </si>
  <si>
    <t>In railcars and railcar trainsets</t>
  </si>
  <si>
    <t>Antal vagnar med sittplatser</t>
  </si>
  <si>
    <t>Number of vehicles with seats</t>
  </si>
  <si>
    <t>- härav i vagnar med snabbtågskapacitet</t>
  </si>
  <si>
    <t>- of which in vehicles with</t>
  </si>
  <si>
    <t xml:space="preserve">  high-speed capacity</t>
  </si>
  <si>
    <t>Totalt antal fordon</t>
  </si>
  <si>
    <t>Total of vehicles</t>
  </si>
  <si>
    <t>Antal sitt- och sovplatser</t>
  </si>
  <si>
    <t>Number of seats and sleeping berths</t>
  </si>
  <si>
    <t>Sittplatser</t>
  </si>
  <si>
    <t>Seats</t>
  </si>
  <si>
    <t>Motorvagnar och motorvagnssätt</t>
  </si>
  <si>
    <t>Railcars and railcar trainsets</t>
  </si>
  <si>
    <t>Sovplatser</t>
  </si>
  <si>
    <t>Sleeping berths</t>
  </si>
  <si>
    <t>Totalt antal sitt- och sovplatser</t>
  </si>
  <si>
    <t>Total of seats and sleeping berths</t>
  </si>
  <si>
    <t>Antal sittplatser</t>
  </si>
  <si>
    <t>Number of seats</t>
  </si>
  <si>
    <t>Antal ståplatser</t>
  </si>
  <si>
    <t>Number of standing places</t>
  </si>
  <si>
    <t>Tågkilometer (tusental)</t>
  </si>
  <si>
    <t>Med eldrift</t>
  </si>
  <si>
    <t>Electric powered</t>
  </si>
  <si>
    <t>Med dieseldrift</t>
  </si>
  <si>
    <t>Diesel powered</t>
  </si>
  <si>
    <t>Summa eldrift</t>
  </si>
  <si>
    <t>Total electric powered</t>
  </si>
  <si>
    <t>Summa dieseldrift</t>
  </si>
  <si>
    <t>Total diesel powered</t>
  </si>
  <si>
    <t>Bruttotonkilometer av vagnar (miljoner)</t>
  </si>
  <si>
    <t>Gross hauled tonne-kilometres (millions)</t>
  </si>
  <si>
    <t>Platskilometer (miljoner)</t>
  </si>
  <si>
    <t>Seat-kilometres (millions)</t>
  </si>
  <si>
    <t xml:space="preserve"> (miljoner)</t>
  </si>
  <si>
    <t>(millions)</t>
  </si>
  <si>
    <t>Train-kilometres (thousands)</t>
  </si>
  <si>
    <t>Bruttotonkilometer av vagnar</t>
  </si>
  <si>
    <t>Gross hauled tonne-kilometres</t>
  </si>
  <si>
    <t>Platskilometer</t>
  </si>
  <si>
    <t>- härav sittplatskilometer</t>
  </si>
  <si>
    <t>- of which seat-kilometres</t>
  </si>
  <si>
    <t>- härav ståplatskilometer</t>
  </si>
  <si>
    <t>Staff employed (mean numbers)</t>
  </si>
  <si>
    <t>Tillgänglig personal för persontrafik</t>
  </si>
  <si>
    <t>Available staff for passenger traffic</t>
  </si>
  <si>
    <t>Tillgänglig personal för godstrafik</t>
  </si>
  <si>
    <t>Available staff for freight traffic</t>
  </si>
  <si>
    <t>Energy use</t>
  </si>
  <si>
    <t>Totalt för trafik</t>
  </si>
  <si>
    <t>Total for traffic</t>
  </si>
  <si>
    <t>Transporterad godsmängd  /  Tonnes carried</t>
  </si>
  <si>
    <t>Transporterad godsmängd</t>
  </si>
  <si>
    <t>Tonnes carried                                                               (in thousands)</t>
  </si>
  <si>
    <t>(tusen ton)</t>
  </si>
  <si>
    <t>Domestic consignments</t>
  </si>
  <si>
    <t>Vagnslastgods</t>
  </si>
  <si>
    <t>Wagonloads</t>
  </si>
  <si>
    <t>Malm på malmbanan</t>
  </si>
  <si>
    <t>Ore on the Ore Railway</t>
  </si>
  <si>
    <t>Summa inland</t>
  </si>
  <si>
    <t>Cross-border consignments</t>
  </si>
  <si>
    <t>Summa utland</t>
  </si>
  <si>
    <t>Inland och utland</t>
  </si>
  <si>
    <t>All consignments</t>
  </si>
  <si>
    <t>- härav i systemtåg</t>
  </si>
  <si>
    <t>- of which full train loads</t>
  </si>
  <si>
    <t xml:space="preserve">  (exklusive malm på malmbanan)</t>
  </si>
  <si>
    <t xml:space="preserve">   (excluding ore on the Ore Railway)</t>
  </si>
  <si>
    <t>Transportarbete  /  Transport performance</t>
  </si>
  <si>
    <t>Transport performance                                                               (million tonne-kilometres)</t>
  </si>
  <si>
    <t>(miljoner tonkilometer)</t>
  </si>
  <si>
    <t xml:space="preserve">  Before 2009, the statistics do not include Norwegian transit from Norway to Norway through Sweden.</t>
  </si>
  <si>
    <t>Transporterad godsmängd (tusen ton)  /  Tonnes carried (in thousands)</t>
  </si>
  <si>
    <t>Huvudgrupp</t>
  </si>
  <si>
    <t>Transporterad gods­mängd  /  Tonnes carried</t>
  </si>
  <si>
    <t>Division</t>
  </si>
  <si>
    <t xml:space="preserve">Produkter från jordbruk, skogsbruk och fiske  </t>
  </si>
  <si>
    <t>Products of agriculture, forestry, and fishing products</t>
  </si>
  <si>
    <t xml:space="preserve">Malm och andra produkter från utvinning </t>
  </si>
  <si>
    <t>Ore and other extracting products</t>
  </si>
  <si>
    <t>Textiles and textile products, leather and leather products</t>
  </si>
  <si>
    <t>Trä samt varor av trä och kork, massa, papper, pappersvaror</t>
  </si>
  <si>
    <t>Wood and products of wood and cork, pulp, paper, and paper products</t>
  </si>
  <si>
    <t>Stenkolsprodukter och raffinerade petroleumprodukter</t>
  </si>
  <si>
    <t>Coke and refined petroleum products</t>
  </si>
  <si>
    <t xml:space="preserve">Kemikalier, kemiska produkter, konstfiber, gummi- och plastvaror </t>
  </si>
  <si>
    <t>Chemicals, chemical products, man-made fibers, rubber, and plastic products</t>
  </si>
  <si>
    <t>Andra icke-metalliska mineraliska produkter</t>
  </si>
  <si>
    <t>Other non-metallic mineral products</t>
  </si>
  <si>
    <t>Metallvaror exklusive maskiner och utrustning</t>
  </si>
  <si>
    <t>Basic metals, fabricated metal products, except machinery and equipment</t>
  </si>
  <si>
    <t xml:space="preserve">Utrustning för transport av gods </t>
  </si>
  <si>
    <t>Equipment utilized in the transport of goods</t>
  </si>
  <si>
    <t>household removals, motor vehicles being moved for repair</t>
  </si>
  <si>
    <t>Särredovisning av vissa varuslag</t>
  </si>
  <si>
    <t xml:space="preserve">  Idag utgör slipers en icke oväsentlig andel av det kommersiella godset. </t>
  </si>
  <si>
    <t xml:space="preserve">  Including sleepers. Earlier, sleepers have been excluded since most transport was performed as works transport by SJ.</t>
  </si>
  <si>
    <t xml:space="preserve">  Today, consignments of sleepers represent a significant proportion of commercial goods.</t>
  </si>
  <si>
    <t>Transportarbete (miljoner tonkilometer)  /  Transport performance (million tonne-kilometres)</t>
  </si>
  <si>
    <t xml:space="preserve">Kemikalier, kemiska produkter, konstfiber, gummi- och plastvaror  </t>
  </si>
  <si>
    <t>1. Sprängämnen</t>
  </si>
  <si>
    <t>Explosive substances and articles</t>
  </si>
  <si>
    <t>2. Gaser (komprimerade, flytande eller tryckupplösta)</t>
  </si>
  <si>
    <t>Gases, compressed, liquefied or dissolved under pressure</t>
  </si>
  <si>
    <t>3. Brandfarliga vätskor</t>
  </si>
  <si>
    <t>Flammable liquids</t>
  </si>
  <si>
    <t>4.1. Brandfarliga fasta ämnen</t>
  </si>
  <si>
    <t>Flammable solids</t>
  </si>
  <si>
    <t>4.2. Självantändande ämnen</t>
  </si>
  <si>
    <t>Substances liable to spontaneous combustion</t>
  </si>
  <si>
    <t xml:space="preserve">4.3. Ämnen som vid kontakt med vatten utvecklar brandfarliga gaser </t>
  </si>
  <si>
    <t>Substances which, in contact with water, emit flammable gases</t>
  </si>
  <si>
    <t>5.1. Oxiderande ämnen</t>
  </si>
  <si>
    <t>Oxidising substances</t>
  </si>
  <si>
    <t>5.2. Organiska peroxider</t>
  </si>
  <si>
    <t>Organic peroxides</t>
  </si>
  <si>
    <t>6.1. Giftiga ämnen</t>
  </si>
  <si>
    <t>Toxic substances</t>
  </si>
  <si>
    <t>6.2. Smittsamma ämnen</t>
  </si>
  <si>
    <t>−</t>
  </si>
  <si>
    <t>Substances liable to cause infections</t>
  </si>
  <si>
    <t>7. Radioaktiva ämnen</t>
  </si>
  <si>
    <t>Radioactive material</t>
  </si>
  <si>
    <t>8. Frätande ämnen</t>
  </si>
  <si>
    <t>Corrosive substances</t>
  </si>
  <si>
    <t>9. Övriga farliga ämnen</t>
  </si>
  <si>
    <t>Miscellaneous dangerous substances and articles</t>
  </si>
  <si>
    <t>Resor (miljoner)</t>
  </si>
  <si>
    <t>Journeys (millions)</t>
  </si>
  <si>
    <t>I järnvägsföretagens egentrafiktåg</t>
  </si>
  <si>
    <t>Transportarbete (miljoner personkilometer)</t>
  </si>
  <si>
    <t>Uppgiften exkluderar från och med 2010 personal hos Trafikverket. Eftersom</t>
  </si>
  <si>
    <t>myndigheten arbetar trafikslagsövergripande arbetar samma personal med flera</t>
  </si>
  <si>
    <t>olika trafikslag. Det är därför inte längre möjligt för myndigheten att särredovisa</t>
  </si>
  <si>
    <t>Före 2009 omfattar inte statistiken norska transittransporter</t>
  </si>
  <si>
    <t>do not include Norwegian transit from Norway to Norway</t>
  </si>
  <si>
    <t>through Sweden.</t>
  </si>
  <si>
    <t>År 2010 bildades Trafikverket som förvaltar det statliga väg- och järnvägsnätet.</t>
  </si>
  <si>
    <t>formed. This authority manages the state road and rail networks. As from 2010,</t>
  </si>
  <si>
    <t>data exclude the staff of the Transport Administration. The authority works</t>
  </si>
  <si>
    <t>intermodally why the same personnel can work with different modes of traffic.</t>
  </si>
  <si>
    <t>Therefore, the authority can not specify the number of staff assigned to rail</t>
  </si>
  <si>
    <t>infrastructure works.</t>
  </si>
  <si>
    <t>8, 9</t>
  </si>
  <si>
    <t>Lines with protection and management system</t>
  </si>
  <si>
    <t>(tusen ton)  /  (thousand tonnes)</t>
  </si>
  <si>
    <t>(miljoner tonkilometer)  /  (million tonne-kilometres)</t>
  </si>
  <si>
    <t>och motorvagnssätt</t>
  </si>
  <si>
    <t>Summa dragfordon i motorvagnar</t>
  </si>
  <si>
    <t>Antal vagnar</t>
  </si>
  <si>
    <r>
      <t xml:space="preserve">banlängden med 435 kilometer. </t>
    </r>
    <r>
      <rPr>
        <i/>
        <sz val="8"/>
        <rFont val="Arial"/>
        <family val="2"/>
      </rPr>
      <t>Due to change of classification of</t>
    </r>
  </si>
  <si>
    <r>
      <t>Enbart av SJ trafikerad banlängd.</t>
    </r>
    <r>
      <rPr>
        <i/>
        <sz val="8"/>
        <rFont val="Arial"/>
        <family val="2"/>
      </rPr>
      <t xml:space="preserve"> Only length of lines worked by SJ.</t>
    </r>
  </si>
  <si>
    <r>
      <t>busstrafik.</t>
    </r>
    <r>
      <rPr>
        <i/>
        <sz val="8"/>
        <rFont val="Arial"/>
        <family val="2"/>
      </rPr>
      <t xml:space="preserve"> Up to 1989, the figures included staff employed in bus</t>
    </r>
  </si>
  <si>
    <r>
      <t xml:space="preserve">1 053 kilometer. </t>
    </r>
    <r>
      <rPr>
        <i/>
        <sz val="8"/>
        <rFont val="Arial"/>
        <family val="2"/>
      </rPr>
      <t>As from May 1993, the Inland Railway was</t>
    </r>
  </si>
  <si>
    <r>
      <t>transporter inklusive administrativ personal.</t>
    </r>
    <r>
      <rPr>
        <i/>
        <sz val="8"/>
        <rFont val="Arial"/>
        <family val="2"/>
      </rPr>
      <t xml:space="preserve"> As from 2000, only</t>
    </r>
  </si>
  <si>
    <r>
      <rPr>
        <sz val="8"/>
        <rFont val="Arial"/>
        <family val="2"/>
      </rPr>
      <t>2000.</t>
    </r>
    <r>
      <rPr>
        <i/>
        <sz val="8"/>
        <rFont val="Arial"/>
        <family val="2"/>
      </rPr>
      <t xml:space="preserve"> As from November 18, 2000, express parcel transport </t>
    </r>
  </si>
  <si>
    <r>
      <t>redovisas därför endast expressgods i denna kolumn.</t>
    </r>
    <r>
      <rPr>
        <i/>
        <sz val="8"/>
        <rFont val="Arial"/>
        <family val="2"/>
      </rPr>
      <t xml:space="preserve"> In 1988 all small</t>
    </r>
  </si>
  <si>
    <r>
      <t>m</t>
    </r>
    <r>
      <rPr>
        <vertAlign val="superscript"/>
        <sz val="8"/>
        <rFont val="Arial"/>
        <family val="2"/>
      </rPr>
      <t>3</t>
    </r>
  </si>
  <si>
    <r>
      <t xml:space="preserve">drogs av en tågoperatör. </t>
    </r>
    <r>
      <rPr>
        <i/>
        <sz val="8"/>
        <color indexed="8"/>
        <rFont val="Arial"/>
        <family val="2"/>
      </rPr>
      <t>Up to 2001, figures include tonne-</t>
    </r>
  </si>
  <si>
    <r>
      <t xml:space="preserve">personal för banarbeten. </t>
    </r>
    <r>
      <rPr>
        <i/>
        <sz val="8"/>
        <rFont val="Arial"/>
        <family val="2"/>
      </rPr>
      <t>In 2010, the Swedish Transport Administration was</t>
    </r>
  </si>
  <si>
    <r>
      <t xml:space="preserve">från Norge till Norge genom Sverige. </t>
    </r>
    <r>
      <rPr>
        <i/>
        <sz val="8"/>
        <color indexed="8"/>
        <rFont val="Arial"/>
        <family val="2"/>
      </rPr>
      <t xml:space="preserve"> Before 2009, the statistics</t>
    </r>
  </si>
  <si>
    <r>
      <t>Diesel för persontrafik i m</t>
    </r>
    <r>
      <rPr>
        <vertAlign val="superscript"/>
        <sz val="8"/>
        <rFont val="Arial"/>
        <family val="2"/>
      </rPr>
      <t>3</t>
    </r>
  </si>
  <si>
    <r>
      <t>Diesel for passenger traffic in m</t>
    </r>
    <r>
      <rPr>
        <vertAlign val="superscript"/>
        <sz val="8"/>
        <rFont val="Arial"/>
        <family val="2"/>
      </rPr>
      <t>3</t>
    </r>
  </si>
  <si>
    <r>
      <t>Diesel för godstrafik i m</t>
    </r>
    <r>
      <rPr>
        <vertAlign val="superscript"/>
        <sz val="8"/>
        <rFont val="Arial"/>
        <family val="2"/>
      </rPr>
      <t>3</t>
    </r>
    <r>
      <rPr>
        <sz val="8"/>
        <rFont val="Arial"/>
        <family val="2"/>
      </rPr>
      <t xml:space="preserve"> </t>
    </r>
  </si>
  <si>
    <r>
      <t>Diesel for freight traffic in m</t>
    </r>
    <r>
      <rPr>
        <vertAlign val="superscript"/>
        <sz val="8"/>
        <rFont val="Arial"/>
        <family val="2"/>
      </rPr>
      <t>3</t>
    </r>
  </si>
  <si>
    <r>
      <t xml:space="preserve">Kol, råolja och naturgas / </t>
    </r>
    <r>
      <rPr>
        <i/>
        <sz val="8"/>
        <rFont val="Arial"/>
        <family val="2"/>
      </rPr>
      <t>Coal, crude petroleum, and natural gas</t>
    </r>
  </si>
  <si>
    <r>
      <t xml:space="preserve">Maskiner och utrustning / </t>
    </r>
    <r>
      <rPr>
        <i/>
        <sz val="8"/>
        <rFont val="Arial"/>
        <family val="2"/>
      </rPr>
      <t>Machinery and equipment</t>
    </r>
  </si>
  <si>
    <r>
      <t xml:space="preserve">Transportutrustning / </t>
    </r>
    <r>
      <rPr>
        <i/>
        <sz val="8"/>
        <rFont val="Arial"/>
        <family val="2"/>
      </rPr>
      <t>Transport equipment</t>
    </r>
  </si>
  <si>
    <r>
      <t xml:space="preserve">Returmaterial och återvinning / </t>
    </r>
    <r>
      <rPr>
        <i/>
        <sz val="8"/>
        <rFont val="Arial"/>
        <family val="2"/>
      </rPr>
      <t>Secondary materials and recycling</t>
    </r>
  </si>
  <si>
    <r>
      <t xml:space="preserve">Post och paket / </t>
    </r>
    <r>
      <rPr>
        <i/>
        <sz val="8"/>
        <rFont val="Arial"/>
        <family val="2"/>
      </rPr>
      <t>Mail, parcels</t>
    </r>
  </si>
  <si>
    <r>
      <t xml:space="preserve">Styckegods och samlastat gods / </t>
    </r>
    <r>
      <rPr>
        <i/>
        <sz val="8"/>
        <rFont val="Arial"/>
        <family val="2"/>
      </rPr>
      <t>Grouped goods</t>
    </r>
  </si>
  <si>
    <r>
      <t xml:space="preserve">Oidentifierbart gods / </t>
    </r>
    <r>
      <rPr>
        <i/>
        <sz val="8"/>
        <rFont val="Arial"/>
        <family val="2"/>
      </rPr>
      <t>Unidentifiable goods</t>
    </r>
  </si>
  <si>
    <r>
      <t>Varor som inte ingår i grupp 1–19</t>
    </r>
    <r>
      <rPr>
        <i/>
        <sz val="8"/>
        <rFont val="Arial"/>
        <family val="2"/>
      </rPr>
      <t xml:space="preserve"> </t>
    </r>
    <r>
      <rPr>
        <sz val="8"/>
        <rFont val="Arial"/>
        <family val="2"/>
      </rPr>
      <t>/</t>
    </r>
    <r>
      <rPr>
        <i/>
        <sz val="8"/>
        <rFont val="Arial"/>
        <family val="2"/>
      </rPr>
      <t xml:space="preserve"> Other goods not elsewhere classified</t>
    </r>
  </si>
  <si>
    <r>
      <t xml:space="preserve">Totalt  /  </t>
    </r>
    <r>
      <rPr>
        <b/>
        <i/>
        <sz val="8"/>
        <rFont val="Arial"/>
        <family val="2"/>
      </rPr>
      <t>Total</t>
    </r>
  </si>
  <si>
    <r>
      <t>Rundvirke  /</t>
    </r>
    <r>
      <rPr>
        <i/>
        <sz val="8"/>
        <rFont val="Arial"/>
        <family val="2"/>
      </rPr>
      <t xml:space="preserve">  Round timber</t>
    </r>
  </si>
  <si>
    <r>
      <t xml:space="preserve">Sågade och hyvlade trävaror </t>
    </r>
    <r>
      <rPr>
        <vertAlign val="superscript"/>
        <sz val="8"/>
        <rFont val="Arial"/>
        <family val="2"/>
      </rPr>
      <t>1</t>
    </r>
    <r>
      <rPr>
        <sz val="8"/>
        <rFont val="Arial"/>
        <family val="2"/>
      </rPr>
      <t xml:space="preserve">  /</t>
    </r>
    <r>
      <rPr>
        <i/>
        <sz val="8"/>
        <rFont val="Arial"/>
        <family val="2"/>
      </rPr>
      <t xml:space="preserve">  Manufactured products of wood </t>
    </r>
    <r>
      <rPr>
        <i/>
        <vertAlign val="superscript"/>
        <sz val="8"/>
        <rFont val="Arial"/>
        <family val="2"/>
      </rPr>
      <t>1</t>
    </r>
  </si>
  <si>
    <r>
      <t>Flis, trä- och sågavfall  /</t>
    </r>
    <r>
      <rPr>
        <i/>
        <sz val="8"/>
        <rFont val="Arial"/>
        <family val="2"/>
      </rPr>
      <t xml:space="preserve">  Wood chips and waste wood</t>
    </r>
  </si>
  <si>
    <r>
      <t>Jord, grus, sten och sand  /</t>
    </r>
    <r>
      <rPr>
        <i/>
        <sz val="8"/>
        <rFont val="Arial"/>
        <family val="2"/>
      </rPr>
      <t xml:space="preserve">  Soil, gravel, stone and sand</t>
    </r>
  </si>
  <si>
    <r>
      <t xml:space="preserve">Papper, papp och varor därav  /  </t>
    </r>
    <r>
      <rPr>
        <i/>
        <sz val="8"/>
        <rFont val="Arial"/>
        <family val="2"/>
      </rPr>
      <t>Products of paper and pasteboard</t>
    </r>
  </si>
  <si>
    <r>
      <rPr>
        <vertAlign val="superscript"/>
        <sz val="8"/>
        <rFont val="Arial"/>
        <family val="2"/>
      </rPr>
      <t xml:space="preserve">2 </t>
    </r>
    <r>
      <rPr>
        <sz val="8"/>
        <rFont val="Arial"/>
        <family val="2"/>
      </rPr>
      <t>Före 2009 omfattar inte statistiken norska transittransporter från Norge till Norge genom Sverige.</t>
    </r>
  </si>
  <si>
    <r>
      <t>Produkter från jordbruk, skogsbruk och fiske</t>
    </r>
    <r>
      <rPr>
        <i/>
        <sz val="8"/>
        <rFont val="Arial"/>
        <family val="2"/>
      </rPr>
      <t xml:space="preserve">    </t>
    </r>
  </si>
  <si>
    <r>
      <t>Varor som inte ingår i grupp 27–45</t>
    </r>
    <r>
      <rPr>
        <i/>
        <sz val="8"/>
        <rFont val="Arial"/>
        <family val="2"/>
      </rPr>
      <t xml:space="preserve"> </t>
    </r>
    <r>
      <rPr>
        <sz val="8"/>
        <rFont val="Arial"/>
        <family val="2"/>
      </rPr>
      <t>/</t>
    </r>
    <r>
      <rPr>
        <i/>
        <sz val="8"/>
        <rFont val="Arial"/>
        <family val="2"/>
      </rPr>
      <t xml:space="preserve"> Other goods not elsewhere classified</t>
    </r>
  </si>
  <si>
    <r>
      <t>Totalt  /</t>
    </r>
    <r>
      <rPr>
        <b/>
        <i/>
        <sz val="8"/>
        <rFont val="Arial"/>
        <family val="2"/>
      </rPr>
      <t xml:space="preserve">  Total</t>
    </r>
  </si>
  <si>
    <r>
      <t xml:space="preserve">Botniabanan </t>
    </r>
    <r>
      <rPr>
        <vertAlign val="superscript"/>
        <sz val="10"/>
        <rFont val="Arial"/>
        <family val="2"/>
      </rPr>
      <t>1</t>
    </r>
  </si>
  <si>
    <r>
      <t>m</t>
    </r>
    <r>
      <rPr>
        <i/>
        <vertAlign val="superscript"/>
        <sz val="8"/>
        <rFont val="Arial"/>
        <family val="2"/>
      </rPr>
      <t>3</t>
    </r>
  </si>
  <si>
    <t>Malmö Limhamns Järnvägs AB bana</t>
  </si>
  <si>
    <t xml:space="preserve">Malmö Limhamns Järnvägs AB line </t>
  </si>
  <si>
    <r>
      <t xml:space="preserve">Botnia line </t>
    </r>
    <r>
      <rPr>
        <i/>
        <vertAlign val="superscript"/>
        <sz val="10"/>
        <rFont val="Arial"/>
        <family val="2"/>
      </rPr>
      <t>1</t>
    </r>
  </si>
  <si>
    <t>- härav elektrifierad</t>
  </si>
  <si>
    <t>- of which electrified</t>
  </si>
  <si>
    <r>
      <rPr>
        <vertAlign val="superscript"/>
        <sz val="8"/>
        <rFont val="Arial"/>
        <family val="2"/>
      </rPr>
      <t xml:space="preserve">1 </t>
    </r>
    <r>
      <rPr>
        <sz val="8"/>
        <rFont val="Arial"/>
        <family val="2"/>
      </rPr>
      <t>Före 2009 omfattar inte statistiken norska transittransporter från Norge till Norge genom Sverige.</t>
    </r>
  </si>
  <si>
    <t>Totalt, antal</t>
  </si>
  <si>
    <t>Table D10: Goods transport by railway</t>
  </si>
  <si>
    <t xml:space="preserve">Tabell D10: Godstransporter på järnväg  </t>
  </si>
  <si>
    <t xml:space="preserve">Tabell D11: Varugruppsfördelning av transporterat gods enligt NST 2007 </t>
  </si>
  <si>
    <t>Table D11: Goods transported according to NST 2007 freight category</t>
  </si>
  <si>
    <t xml:space="preserve">Tabell D13: Persontransporter – Järnvägar  </t>
  </si>
  <si>
    <t>– härav med statligt stöd</t>
  </si>
  <si>
    <t>– härav med snabbtåg i fjärrtrafik</t>
  </si>
  <si>
    <t>– härav i internationell trafik</t>
  </si>
  <si>
    <t>– of which in international traffic</t>
  </si>
  <si>
    <t>– härav i regional trafik</t>
  </si>
  <si>
    <t>– of which in regional traffic</t>
  </si>
  <si>
    <t xml:space="preserve">Tabell D14: Persontransporter – Spårvägar </t>
  </si>
  <si>
    <t xml:space="preserve">Table D14: Passenger transport – Trams </t>
  </si>
  <si>
    <t xml:space="preserve">Tabell D15: Persontransporter – Tunnelbana </t>
  </si>
  <si>
    <t xml:space="preserve">Table D15: Passenger transport – Metro </t>
  </si>
  <si>
    <t xml:space="preserve">Tabell B1: Infrastruktur, investeringar och energianvändning – Järnvägar </t>
  </si>
  <si>
    <t>Table B1: Infrastructure, investments and energy use – Railways</t>
  </si>
  <si>
    <t>– of which on long distance high-speed trains</t>
  </si>
  <si>
    <t>Transport performance (million passenger-kilometres)</t>
  </si>
  <si>
    <t>Tabell A1: Historisk översikt (sida 2)</t>
  </si>
  <si>
    <t>Tabell A1: Historisk översikt (sida 3)</t>
  </si>
  <si>
    <t>Table A1: Historical overview (page 1)</t>
  </si>
  <si>
    <t>Table A1: Historical overview (page 2)</t>
  </si>
  <si>
    <t>Table A1: Historical overview (page 3)</t>
  </si>
  <si>
    <t>Table A1: Historical overview (page 4)</t>
  </si>
  <si>
    <t>Table D11: Goods transported according to NST 2007 freight category (page 1)</t>
  </si>
  <si>
    <t>Tabell D11: Varugruppsfördelning av transporterat gods enligt NST 2007 (sida 1)</t>
  </si>
  <si>
    <t xml:space="preserve"> Stockholmståg KB</t>
  </si>
  <si>
    <t xml:space="preserve"> SJ Götalandståg AB</t>
  </si>
  <si>
    <t xml:space="preserve"> CFLCargo AB </t>
  </si>
  <si>
    <t xml:space="preserve"> Real Rail AB</t>
  </si>
  <si>
    <t xml:space="preserve"> MTR Stockholm AB</t>
  </si>
  <si>
    <t>tel: 010-414 42 24, e-post: jan.ostlund@trafa.se</t>
  </si>
  <si>
    <t>tel: 010-123 61 48, e-post: anders.broberg@trafikverket.se</t>
  </si>
  <si>
    <t>Energy use by rail transports</t>
  </si>
  <si>
    <t>GWh</t>
  </si>
  <si>
    <t>by infrastructure (GWh)</t>
  </si>
  <si>
    <t>av infrastrukturen (GWh)</t>
  </si>
  <si>
    <t>El för persontrafik i GWh</t>
  </si>
  <si>
    <t>El för godstrafik i GWh</t>
  </si>
  <si>
    <t>Electricity for passenger traffic in GWh</t>
  </si>
  <si>
    <t>Electricity for freight traffic in GWh</t>
  </si>
  <si>
    <t>Samhällsfunktion</t>
  </si>
  <si>
    <t xml:space="preserve">Tabell B2: Personal för infrastrukturarbeten och trafikledning – Järnvägar </t>
  </si>
  <si>
    <t>Table B2: Staff strength for infrastructure works and traffic control – Railways</t>
  </si>
  <si>
    <t xml:space="preserve">Tabell B3: Infrastruktur, investeringar och energianvändning – Spårvägar  </t>
  </si>
  <si>
    <t>Table B3: Infrastructure, investments and energy use – Trams</t>
  </si>
  <si>
    <t>Tabell B4: Personal för infrastrukturarbeten och trafikledning – Spårvägar</t>
  </si>
  <si>
    <t>Table B4: Staff strength for infrastructure works and traffic control – Trams</t>
  </si>
  <si>
    <t>Table B5: Infrastructure, investments and energy use – Metro</t>
  </si>
  <si>
    <t>Tabell B6: Personal för infrastrukturarbeten och trafikledning – Tunnelbanan</t>
  </si>
  <si>
    <t>Table B6: Staff strength for infrastructure works and traffic control – Metro</t>
  </si>
  <si>
    <t xml:space="preserve">Tabell C1: Dragfordon – Järnvägar  </t>
  </si>
  <si>
    <t>Table C1: Tractive stock – Railways</t>
  </si>
  <si>
    <t xml:space="preserve">Tabell C2: Dragfordon – Spårvägar  </t>
  </si>
  <si>
    <t>Table C2: Tractive stock – Trams</t>
  </si>
  <si>
    <t>Table C3: Tractive stock – Metro</t>
  </si>
  <si>
    <t>Table C4: Transport stock – Railways (page 1)</t>
  </si>
  <si>
    <t>Table C4: Transport stock – Railways (page 2)</t>
  </si>
  <si>
    <t xml:space="preserve">Tabell C5: Transportfordon – Spårvägar  </t>
  </si>
  <si>
    <t>Table C5: Transport stock – Trams</t>
  </si>
  <si>
    <t>Table C6: Transport stock – Metro</t>
  </si>
  <si>
    <t xml:space="preserve">Tabell D1: Trafik – Järnvägar  </t>
  </si>
  <si>
    <t>Table D1: Traffic – Railways</t>
  </si>
  <si>
    <t xml:space="preserve">Tabell D2: Trafik – Spårvägar </t>
  </si>
  <si>
    <t>Table D2: Traffic – Trams</t>
  </si>
  <si>
    <t xml:space="preserve">Tabell D3: Trafik – Tunnelbanan </t>
  </si>
  <si>
    <t>Table D3: Traffic – Metro</t>
  </si>
  <si>
    <t xml:space="preserve">Tabell D4: Personal för trafik – Järnvägar   </t>
  </si>
  <si>
    <t>Table D4: Staff strength for traffic – Railways</t>
  </si>
  <si>
    <t xml:space="preserve">Tabell D5: Personal för trafik – Spårvägar  </t>
  </si>
  <si>
    <t xml:space="preserve">Tabell D6: Personal för trafik – Tunnelbanan </t>
  </si>
  <si>
    <t>Table D6: Staff strength for traffic – Metro</t>
  </si>
  <si>
    <t xml:space="preserve">Tabell D7: Energianvändning för trafik – Järnvägar  </t>
  </si>
  <si>
    <t>Table D7: Energy use for traffic – Railways</t>
  </si>
  <si>
    <t xml:space="preserve">Tabell D8: Energianvändning för trafik – Spårvägar   </t>
  </si>
  <si>
    <t>Table D8: Energy use for traffic – Trams</t>
  </si>
  <si>
    <t xml:space="preserve">Tabell D9: Energianvändning för trafik – Tunnelbanan  </t>
  </si>
  <si>
    <t>Table D9: Energy use for traffic – Metro</t>
  </si>
  <si>
    <t xml:space="preserve">Tabell C4: Transportfordon – Järnvägar  </t>
  </si>
  <si>
    <t>Table C4: Transport stock – Railways</t>
  </si>
  <si>
    <t>Transportfordon – godstrafik</t>
  </si>
  <si>
    <t>Transport stock – freight traffic</t>
  </si>
  <si>
    <t xml:space="preserve">Transportfordon – persontrafik </t>
  </si>
  <si>
    <t>Transport stock – passenger traffic</t>
  </si>
  <si>
    <t>I regi av regional kollektivtrafikmyndighet</t>
  </si>
  <si>
    <t>I regionala kollektivtrafikmyndigheters tåg</t>
  </si>
  <si>
    <t xml:space="preserve">   regionala kollektivtrafikmyndigheter </t>
  </si>
  <si>
    <t xml:space="preserve">– härav med färdbevis utfärdade av </t>
  </si>
  <si>
    <t xml:space="preserve"> Region Dalarna</t>
  </si>
  <si>
    <t xml:space="preserve"> Region Blekinge</t>
  </si>
  <si>
    <t xml:space="preserve"> Region Skåne</t>
  </si>
  <si>
    <t xml:space="preserve"> Region Värmland</t>
  </si>
  <si>
    <t xml:space="preserve"> Regionförbundet Jämtlands län</t>
  </si>
  <si>
    <t xml:space="preserve"> Stockholms läns landsting</t>
  </si>
  <si>
    <t xml:space="preserve"> Örebro läns landsting</t>
  </si>
  <si>
    <t xml:space="preserve"> Västra Götalandsregionen</t>
  </si>
  <si>
    <t xml:space="preserve"> Landstinget i Jönköpings län</t>
  </si>
  <si>
    <t xml:space="preserve"> Landstinget i Uppsala län</t>
  </si>
  <si>
    <t xml:space="preserve"> Landstinget Västmanland</t>
  </si>
  <si>
    <t xml:space="preserve"> Landstinget i Östergötland</t>
  </si>
  <si>
    <t xml:space="preserve"> Region Halland</t>
  </si>
  <si>
    <r>
      <t xml:space="preserve">1 </t>
    </r>
    <r>
      <rPr>
        <sz val="8"/>
        <rFont val="Arial"/>
        <family val="2"/>
      </rPr>
      <t xml:space="preserve">På grund av ändrade avtalsformer bland uppgiftslämnarna, är data för banarbeten 2012 inte jämförbara med tidigare år. </t>
    </r>
  </si>
  <si>
    <t>Anm: I malm på malmbanan redovisas godsmängd och transportarbete för LKAB Malmtrafik AB:s samtliga godstransporter</t>
  </si>
  <si>
    <t>Ore on the Ore Railway includes all goods transported and transport performance on the Ore Railway, as reported by LKAB Malmtrafik AB.</t>
  </si>
  <si>
    <t>Other transport of ore is reported on other lines in the table.</t>
  </si>
  <si>
    <t xml:space="preserve">  Due to changes in the methods of data suppliers, data for 2011 onwards are not comparable with previous years.</t>
  </si>
  <si>
    <r>
      <t xml:space="preserve">2 </t>
    </r>
    <r>
      <rPr>
        <sz val="8"/>
        <rFont val="Arial"/>
        <family val="2"/>
      </rPr>
      <t xml:space="preserve">På grund av ändrade beräkningsmetoder bland uppgiftslämnarna, är data från 2011 och framåt inte jämförbara med tidigare år. </t>
    </r>
  </si>
  <si>
    <t xml:space="preserve">Tabell C3: Dragfordon – Tunnelbanan </t>
  </si>
  <si>
    <t xml:space="preserve">Tabell C6: Transportfordon – Tunnelbanan </t>
  </si>
  <si>
    <t>In railway undertakings’ own-flag trains</t>
  </si>
  <si>
    <t xml:space="preserve">– of which with tickets and passes sold by </t>
  </si>
  <si>
    <t xml:space="preserve">   regional public transport authorities</t>
  </si>
  <si>
    <t>With regional public transport authorities</t>
  </si>
  <si>
    <t>In trains of regional public transport authorities</t>
  </si>
  <si>
    <t>Tabell D4: Personal för trafik – Järnvägar</t>
  </si>
  <si>
    <t>Tabell D6: Personal för trafik – Tunnelbanan</t>
  </si>
  <si>
    <t>Table D11: Goods transported according to NST 2007 freight category (page 2)</t>
  </si>
  <si>
    <t>Table D15: Passenger transport – Metro</t>
  </si>
  <si>
    <t>Tabell D15: Persontransporter – Tunnelbana</t>
  </si>
  <si>
    <t>Table D14: Passenger transport – Trams</t>
  </si>
  <si>
    <t>Tabell D14: Persontransporter – Spårvägar</t>
  </si>
  <si>
    <t>Tabell D13: Persontransporter – Järnvägar</t>
  </si>
  <si>
    <t>Tabell D10: Godstransporter på järnväg</t>
  </si>
  <si>
    <t>Tabell D9: Energianvändning för trafik – Tunnelbanan</t>
  </si>
  <si>
    <t>Tabell D8: Energianvändning för trafik – Spårvägar</t>
  </si>
  <si>
    <t>Tabell D7: Energianvändning för trafik – Järnvägar</t>
  </si>
  <si>
    <t>Tabell D5: Personal för trafik – Spårvägar</t>
  </si>
  <si>
    <t>Tabell D3: Trafik – Tunnelbanan</t>
  </si>
  <si>
    <t>Tabell D2: Trafik – Spårvägar</t>
  </si>
  <si>
    <t>Tabell D1: Trafik – Järnvägar</t>
  </si>
  <si>
    <t>Tabell C6: Transportfordon – Tunnelbanan</t>
  </si>
  <si>
    <t>Tabell C5: Transportfordon – Spårvägar</t>
  </si>
  <si>
    <t>Tabell C4: Transportfordon – Järnvägar (sida 1)</t>
  </si>
  <si>
    <t>Tabell C3: Dragfordon – Tunnelbanan</t>
  </si>
  <si>
    <t>Tabell C2: Dragfordon – Spårvägar</t>
  </si>
  <si>
    <t>Tabell C1: Dragfordon – Järnvägar</t>
  </si>
  <si>
    <t>Tabell B3: Infrastruktur, investeringar och energianvändning – Spårvägar</t>
  </si>
  <si>
    <t>Tabell B2: Personal för infrastrukturarbeten och trafikledning – Järnvägar</t>
  </si>
  <si>
    <t>Tabell B1: Infrastruktur, investeringar och energianvändning – Järnvägar</t>
  </si>
  <si>
    <t>Tabell A1: Historisk översikt (sida 1)</t>
  </si>
  <si>
    <r>
      <t xml:space="preserve">Livsmedel, drycker och tobak / </t>
    </r>
    <r>
      <rPr>
        <i/>
        <sz val="8"/>
        <rFont val="Arial"/>
        <family val="2"/>
      </rPr>
      <t>Food products, beverages, and tobacco</t>
    </r>
  </si>
  <si>
    <t>Tillsynsmyndighet</t>
  </si>
  <si>
    <t xml:space="preserve"> Transportstyrelsen</t>
  </si>
  <si>
    <t xml:space="preserve"> Inlandsbanan AB</t>
  </si>
  <si>
    <r>
      <t>Spårväg</t>
    </r>
    <r>
      <rPr>
        <i/>
        <sz val="8"/>
        <rFont val="Arial"/>
        <family val="2"/>
      </rPr>
      <t xml:space="preserve"> Tram</t>
    </r>
  </si>
  <si>
    <r>
      <t>Tunnelbana</t>
    </r>
    <r>
      <rPr>
        <i/>
        <sz val="8"/>
        <rFont val="Arial"/>
        <family val="2"/>
      </rPr>
      <t xml:space="preserve"> Metro</t>
    </r>
  </si>
  <si>
    <t xml:space="preserve">Tabell B7: Infrastruktur, trafikerad banlängd efter län – Järnvägar </t>
  </si>
  <si>
    <t>Table B7: Infrastructure, length of lines worked by county – Railways</t>
  </si>
  <si>
    <t>Län</t>
  </si>
  <si>
    <t>Härav elektrifierade</t>
  </si>
  <si>
    <t>Stockholms län</t>
  </si>
  <si>
    <t>Uppsala län</t>
  </si>
  <si>
    <t>Södermanlands län</t>
  </si>
  <si>
    <t>Östergötlands län</t>
  </si>
  <si>
    <t>Örebro län</t>
  </si>
  <si>
    <t>Västmanlands län</t>
  </si>
  <si>
    <t>Jönköpings län</t>
  </si>
  <si>
    <t>Kronobergs län</t>
  </si>
  <si>
    <t>Kalmar län</t>
  </si>
  <si>
    <t xml:space="preserve">      –</t>
  </si>
  <si>
    <t>Gotlands län</t>
  </si>
  <si>
    <t xml:space="preserve">         –</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</si>
  <si>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</si>
  <si>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</si>
  <si>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</si>
  <si>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</si>
  <si>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</si>
  <si>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</si>
  <si>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</si>
  <si>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</si>
  <si>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</si>
  <si>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</si>
  <si>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</si>
  <si>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County</t>
  </si>
  <si>
    <t>Fredrik Lindberg</t>
  </si>
  <si>
    <t>tel: 010-414 42 36, e-post: fredrik.lindberg@trafa.se</t>
  </si>
  <si>
    <t xml:space="preserve">Data on privately owned wagons are not available for some </t>
  </si>
  <si>
    <t>Anm: Uppgifter om privatvagnar finns inte tillgängliga för alla operatörer sedan 2011.</t>
  </si>
  <si>
    <t xml:space="preserve">Anm: Uppgifter om privatvagnar finns inte tillgängliga för alla operatörer </t>
  </si>
  <si>
    <t>sedan 2011.</t>
  </si>
  <si>
    <t>railway undertakings since 2011.</t>
  </si>
  <si>
    <t>Data on privately owned wagons are not available for some railway undertakings since 2011.</t>
  </si>
  <si>
    <t>- of which with passive protection</t>
  </si>
  <si>
    <t xml:space="preserve"> DB Regio Sverige AB</t>
  </si>
  <si>
    <t xml:space="preserve"> Regionala kollektivtrafikmyndigheten i Norrbotten </t>
  </si>
  <si>
    <t xml:space="preserve"> Landstinget Gävleborg</t>
  </si>
  <si>
    <t xml:space="preserve"> Kollektivtrafikmyndigheten i Kalmar län</t>
  </si>
  <si>
    <t xml:space="preserve"> Regionförbundet södra Småland</t>
  </si>
  <si>
    <t xml:space="preserve"> Kommunalförbundet Sörmlands Kollektivtrafikmyndighet</t>
  </si>
  <si>
    <t xml:space="preserve"> Kommunalförbundet i Västernorrlands län</t>
  </si>
  <si>
    <t>Regulatory body</t>
  </si>
  <si>
    <t xml:space="preserve">Regional kollektivtrafikmyndighet </t>
  </si>
  <si>
    <t xml:space="preserve"> Kollektivtrafikmyndigheten i Västerbottens Län</t>
  </si>
  <si>
    <t>Tabell D11: Varugruppsfördelning av transporterat gods enligt NST 2007 (sida 2)</t>
  </si>
  <si>
    <t>Tabell A1: Historisk översikt (sida 4)</t>
  </si>
  <si>
    <t>Tabell C4: Transportfordon – Järnvägar (sida 2)</t>
  </si>
  <si>
    <t>Table D5: Staff strength for traffic – Trams</t>
  </si>
  <si>
    <t>Tabell D12: Varuslagsfördelning av transporterat farligt gods enligt RID</t>
  </si>
  <si>
    <t>Table D12: Dangerous goods transported according to RID</t>
  </si>
  <si>
    <t>Table D13: Passenger transport – Railways</t>
  </si>
  <si>
    <t xml:space="preserve">Tabell D12: Varuslagsfördelning av transporterat farligt gods enligt RID </t>
  </si>
  <si>
    <t>Regional public transport authority</t>
  </si>
  <si>
    <t>Tabell B5: Infrastruktur, investeringar och energianvändning – Tunnelbanan</t>
  </si>
  <si>
    <r>
      <t xml:space="preserve">1 </t>
    </r>
    <r>
      <rPr>
        <sz val="8"/>
        <rFont val="Arial"/>
        <family val="2"/>
      </rPr>
      <t xml:space="preserve">Från och med 2010 ingår Botniabanan i statens spåranläggningar. </t>
    </r>
    <r>
      <rPr>
        <i/>
        <sz val="8"/>
        <rFont val="Arial"/>
        <family val="2"/>
      </rPr>
      <t xml:space="preserve">As from 2010, the state-owned rail infrastructure includes the Botnia line. </t>
    </r>
  </si>
  <si>
    <r>
      <t xml:space="preserve"> </t>
    </r>
    <r>
      <rPr>
        <i/>
        <sz val="8"/>
        <rFont val="Arial"/>
        <family val="2"/>
      </rPr>
      <t xml:space="preserve"> Due to changes in contract terms among respondents, staff for infrastructure works 2012 is not comparable with previous years.</t>
    </r>
  </si>
  <si>
    <t>Bantrafik 2014</t>
  </si>
  <si>
    <t>Rail traffic 2014</t>
  </si>
  <si>
    <r>
      <t xml:space="preserve">Publiceringsdatum: </t>
    </r>
    <r>
      <rPr>
        <sz val="8"/>
        <rFont val="Arial"/>
        <family val="2"/>
      </rPr>
      <t>2015-10-14</t>
    </r>
  </si>
  <si>
    <t>BANTRAFIK 2014  /  RAIL TRAFFIC 2014</t>
  </si>
  <si>
    <t>Huvudmän i svensk bantrafik 2014</t>
  </si>
  <si>
    <t>Bodies in Swedish rail traffic 2014</t>
  </si>
  <si>
    <t xml:space="preserve">Tågoperatörer i svensk bantrafik 2014 </t>
  </si>
  <si>
    <t>Rail undertakings in Swedish rail traffic 2014</t>
  </si>
  <si>
    <r>
      <t>Huvudmän i svensk bantrafik 2014</t>
    </r>
    <r>
      <rPr>
        <i/>
        <sz val="10"/>
        <rFont val="Arial"/>
        <family val="2"/>
      </rPr>
      <t xml:space="preserve">                       Bodies in Swedish rail traffic 2014</t>
    </r>
  </si>
  <si>
    <r>
      <t>Tågoperatörer i svensk bantrafik 2014</t>
    </r>
    <r>
      <rPr>
        <i/>
        <sz val="10"/>
        <rFont val="Arial"/>
        <family val="2"/>
      </rPr>
      <t xml:space="preserve">                          Rail undertakings in Swedish rail traffic 2014</t>
    </r>
  </si>
  <si>
    <t>PATH</t>
  </si>
  <si>
    <t>EUROSTAT_CODE</t>
  </si>
  <si>
    <t>Railway Transport/Infrastructure/Tracks/Length operated at 31.12 (km)/Total</t>
  </si>
  <si>
    <t>A-I-01-05-0.0-0.0</t>
  </si>
  <si>
    <t>Railway Transport/Infrastructure/Tracks/Length operated at 31.12 (km)/By type of traction/Non electrified</t>
  </si>
  <si>
    <t>A-I-01-05-23.1-0.0</t>
  </si>
  <si>
    <t>Railway Transport/Infrastructure/Tracks/Length operated at 31.12 (km)/By type of traction/Electrified</t>
  </si>
  <si>
    <t>A-I-01-05-23.2-0.0</t>
  </si>
  <si>
    <t>Railway Transport/Infrastructure/Lines - Length operated/Length operated at 31.12 (km)/Total</t>
  </si>
  <si>
    <t>A-I-02-05-0.0-0.0</t>
  </si>
  <si>
    <t>Railway Transport/Infrastructure/Lines - Length operated/Length operated at 31.12 (km)/By nature of traffic/Passenger only</t>
  </si>
  <si>
    <t>A-I-02-05-11.1-0.0</t>
  </si>
  <si>
    <t>:</t>
  </si>
  <si>
    <t>Railway Transport/Infrastructure/Lines - Length operated/Length operated at 31.12 (km)/By nature of traffic/Freight only</t>
  </si>
  <si>
    <t>A-I-02-05-11.2-0.0</t>
  </si>
  <si>
    <t>Railway Transport/Infrastructure/Lines - Length operated/Length operated at 31.12 (km)/By nature of traffic/Passenger and freight</t>
  </si>
  <si>
    <t>A-I-02-05-11.3-0.0</t>
  </si>
  <si>
    <t>Railway Transport/Infrastructure/Lines - Length operated/Length operated at 31.12 (km)/By number of tracks/Single track</t>
  </si>
  <si>
    <t>A-I-02-05-12.1-0.0</t>
  </si>
  <si>
    <t>Railway Transport/Infrastructure/Lines - Length operated/Length operated at 31.12 (km)/By number of tracks/Double track or more</t>
  </si>
  <si>
    <t>A-I-02-05-12.2-0.0</t>
  </si>
  <si>
    <t>Railway Transport/Infrastructure/Lines - Length operated/Length operated at 31.12 (km)/By track gauge/Standard gauge</t>
  </si>
  <si>
    <t>A-I-02-05-15.1-0.0</t>
  </si>
  <si>
    <t>Railway Transport/Infrastructure/Lines - Length operated/Length operated at 31.12 (km)/By track gauge/Large gauge</t>
  </si>
  <si>
    <t>A-I-02-05-15.2-0.0</t>
  </si>
  <si>
    <t>Railway Transport/Infrastructure/Lines - Length operated/Length operated at 31.12 (km)/By track gauge/Narrow gauge</t>
  </si>
  <si>
    <t>A-I-02-05-15.3-0.0</t>
  </si>
  <si>
    <t>Railway Transport/Infrastructure/Lines - Length operated/Length operated at 31.12 (km)/By type of line/Dedicated high speed lines</t>
  </si>
  <si>
    <t>A-I-02-05-82.1-0.0</t>
  </si>
  <si>
    <t>Railway Transport/Infrastructure/Lines - Length operated/Length operated at 31.12 (km)/By type of line/Upgraded high speed lines</t>
  </si>
  <si>
    <t>A-I-02-05-82.2-0.0</t>
  </si>
  <si>
    <t>Railway Transport/Infrastructure/Lines - Length operated/Length operated at 31.12 (km)/By type of line/Conventional lines</t>
  </si>
  <si>
    <t>A-I-02-05-82.3-0.0</t>
  </si>
  <si>
    <t>Railway Transport/Infrastructure/Lines ? Non electrified/Length operated at 31.12 (km)/Total</t>
  </si>
  <si>
    <t>A-I-02-05-23.1-0.0</t>
  </si>
  <si>
    <t>Railway Transport/Infrastructure/Lines ? Non electrified/Length operated at 31.12 (km)/Total/By nature of traffic/Passenger only</t>
  </si>
  <si>
    <t>A-I-02-05-23.1-11.1</t>
  </si>
  <si>
    <t>Railway Transport/Infrastructure/Lines ? Non electrified/Length operated at 31.12 (km)/Total/By nature of traffic/Freight only</t>
  </si>
  <si>
    <t>A-I-02-05-23.1-11.2</t>
  </si>
  <si>
    <t>Railway Transport/Infrastructure/Lines ? Non electrified/Length operated at 31.12 (km)/Total/By nature of traffic/Passenger and freight</t>
  </si>
  <si>
    <t>A-I-02-05-23.1-11.3</t>
  </si>
  <si>
    <t>Railway Transport/Infrastructure/Lines ? Non electrified/Length operated at 31.12 (km)/Total/By number of tracks/Single track</t>
  </si>
  <si>
    <t>A-I-02-05-23.1-12.1</t>
  </si>
  <si>
    <t>Railway Transport/Infrastructure/Lines ? Non electrified/Length operated at 31.12 (km)/Total/By number of tracks/Double track or more</t>
  </si>
  <si>
    <t>A-I-02-05-23.1-12.2</t>
  </si>
  <si>
    <t>Railway Transport/Infrastructure/Lines ? Non electrified/Length operated at 31.12 (km)/Total/By track gauge/Standard gauge</t>
  </si>
  <si>
    <t>A-I-02-05-23.1-15.1</t>
  </si>
  <si>
    <t>Railway Transport/Infrastructure/Lines ? Non electrified/Length operated at 31.12 (km)/Total/By track gauge/Large gauge</t>
  </si>
  <si>
    <t>A-I-02-05-23.1-15.2</t>
  </si>
  <si>
    <t>Railway Transport/Infrastructure/Lines ? Non electrified/Length operated at 31.12 (km)/Total/By track gauge/Narrow gauge</t>
  </si>
  <si>
    <t>A-I-02-05-23.1-15.3</t>
  </si>
  <si>
    <t>Railway Transport/Infrastructure/Lines ? Electrified/Length operated at 31.12 (km)/Total</t>
  </si>
  <si>
    <t>A-I-02-05-23.2-0.0</t>
  </si>
  <si>
    <t>Railway Transport/Infrastructure/Lines ? Electrified/Length operated at 31.12 (km)/Total/By nature of traffic/Passenger only</t>
  </si>
  <si>
    <t>A-I-02-05-23.2-11.1</t>
  </si>
  <si>
    <t>Railway Transport/Infrastructure/Lines ? Electrified/Length operated at 31.12 (km)/Total/By nature of traffic/Freight only</t>
  </si>
  <si>
    <t>A-I-02-05-23.2-11.2</t>
  </si>
  <si>
    <t>Railway Transport/Infrastructure/Lines ? Electrified/Length operated at 31.12 (km)/Total/By nature of traffic/Passenger and freight</t>
  </si>
  <si>
    <t>A-I-02-05-23.2-11.3</t>
  </si>
  <si>
    <t>Railway Transport/Infrastructure/Lines ? Electrified/Length operated at 31.12 (km)/Total/By number of tracks/Single track</t>
  </si>
  <si>
    <t>A-I-02-05-23.2-12.1</t>
  </si>
  <si>
    <t>Railway Transport/Infrastructure/Lines ? Electrified/Length operated at 31.12 (km)/Total/By number of tracks/Double track or more</t>
  </si>
  <si>
    <t>A-I-02-05-23.2-12.2</t>
  </si>
  <si>
    <t>Railway Transport/Infrastructure/Lines ? Electrified/Length operated at 31.12 (km)/Total/By track gauge/Standard gauge</t>
  </si>
  <si>
    <t>A-I-02-05-23.2-15.1</t>
  </si>
  <si>
    <t>Railway Transport/Infrastructure/Lines ? Electrified/Length operated at 31.12 (km)/Total/By track gauge/Large gauge</t>
  </si>
  <si>
    <t>A-I-02-05-23.2-15.2</t>
  </si>
  <si>
    <t>Railway Transport/Infrastructure/Lines ? Electrified/Length operated at 31.12 (km)/Total/By track gauge/Narrow gauge</t>
  </si>
  <si>
    <t>A-I-02-05-23.2-15.3</t>
  </si>
  <si>
    <t>Railway Transport/Infrastructure/Lines ? Electrified/Length operated at 31.12 (km)/Total/By type of current/50 Hz/25000 V</t>
  </si>
  <si>
    <t>A-I-02-05-23.2-19.1</t>
  </si>
  <si>
    <t>Railway Transport/Infrastructure/Lines ? Electrified/Length operated at 31.12 (km)/Total/By type of current/16 2/3 Hz/15000 V</t>
  </si>
  <si>
    <t>A-I-02-05-23.2-19.2</t>
  </si>
  <si>
    <t>Railway Transport/Infrastructure/Lines ? Electrified/Length operated at 31.12 (km)/Total/By type of current/Other alternative current- please specify</t>
  </si>
  <si>
    <t>A-I-02-05-23.2-19.3</t>
  </si>
  <si>
    <t>Railway Transport/Infrastructure/Lines ? Electrified/Length operated at 31.12 (km)/Total/By type of current/DC 3000 V</t>
  </si>
  <si>
    <t>A-I-02-05-23.2-19.4</t>
  </si>
  <si>
    <t>Railway Transport/Infrastructure/Lines ? Electrified/Length operated at 31.12 (km)/Total/By type of current/DC 1500 V</t>
  </si>
  <si>
    <t>A-I-02-05-23.2-19.5</t>
  </si>
  <si>
    <t>Railway Transport/Infrastructure/Lines ? Electrified/Length operated at 31.12 (km)/Total/By type of current/Other direct current (DC)- please specify</t>
  </si>
  <si>
    <t>A-I-02-05-23.2-19.6</t>
  </si>
  <si>
    <t>Railway Transport/Transport Equipment/Locomotives/Number at 31.12/Total</t>
  </si>
  <si>
    <t>A-II-01-07-0.0-0.0</t>
  </si>
  <si>
    <t>Railway Transport/Transport Equipment/Locomotives/Number at 31.12/By source of power/Electric</t>
  </si>
  <si>
    <t>A-II-01-07-14.1-0.0</t>
  </si>
  <si>
    <t>Railway Transport/Transport Equipment/Locomotives/Number at 31.12/By source of power/Diesel</t>
  </si>
  <si>
    <t>A-II-01-07-14.2-0.0</t>
  </si>
  <si>
    <t>Railway Transport/Transport Equipment/Locomotives/Tractive power at 31.12 (1000 kW)/Total</t>
  </si>
  <si>
    <t>A-II-01-20-0.0-0.0</t>
  </si>
  <si>
    <t>Railway Transport/Transport Equipment/Locomotives/Tractive power at 31.12 (1000 kW)/By source of power/Electric</t>
  </si>
  <si>
    <t>A-II-01-20-14.1-0.0</t>
  </si>
  <si>
    <t>Railway Transport/Transport Equipment/Locomotives/Tractive power at 31.12 (1000 kW)/By source of power/Diesel</t>
  </si>
  <si>
    <t>A-II-01-20-14.2-0.0</t>
  </si>
  <si>
    <t>Railway Transport/Transport Equipment/Railcars/Number at 31.12/Total</t>
  </si>
  <si>
    <t>A-II-02-07-0.0-0.0</t>
  </si>
  <si>
    <t>Railway Transport/Transport Equipment/Railcars/Number at 31.12/By source of power/Electric</t>
  </si>
  <si>
    <t>A-II-02-07-76.1-0.0</t>
  </si>
  <si>
    <t>Railway Transport/Transport Equipment/Railcars/Number at 31.12/By source of power/Diesel</t>
  </si>
  <si>
    <t>A-II-02-07-76.2-0.0</t>
  </si>
  <si>
    <t>Railway Transport/Transport Equipment/Railcars/Tractive power at 31.12 (1000 kW)/Total</t>
  </si>
  <si>
    <t>A-II-02-20-0.0-0.0</t>
  </si>
  <si>
    <t>Railway Transport/Transport Equipment/Railcars/Tractive power at 31.12 (1000 kW)/By source of power/Electric</t>
  </si>
  <si>
    <t>A-II-02-20-76.1-0.0</t>
  </si>
  <si>
    <t>Railway Transport/Transport Equipment/Railcars/Tractive power at 31.12 (1000 kW)/By source of power/Diesel</t>
  </si>
  <si>
    <t>A-II-02-20-76.2-0.0</t>
  </si>
  <si>
    <t>Railway Transport/Transport Equipment/Passenger railway vehicles/Number at 31.12/Total</t>
  </si>
  <si>
    <t>A-II-03-07-0.0-0.0</t>
  </si>
  <si>
    <t>Railway Transport/Transport Equipment/Passenger railway vehicles/Number at 31.12/By type of vehicle/Couchette coaches- sleeping cars</t>
  </si>
  <si>
    <t>A-II-03-07-02.4-0.0</t>
  </si>
  <si>
    <t>Railway Transport/Transport Equipment/Passenger railway vehicles/Number at 31.12/By type of vehicle/Dining cars</t>
  </si>
  <si>
    <t>A-II-03-07-02.5-0.0</t>
  </si>
  <si>
    <t>Railway Transport/Transport Equipment/Passenger railway vehicles/Number at 31.12/By type of vehicle/Coaches</t>
  </si>
  <si>
    <t>A-II-03-07-25.1-0.0</t>
  </si>
  <si>
    <t>Railway Transport/Transport Equipment/Passenger railway vehicles/Number at 31.12/By type of vehicle/Passenger railcars and railcar trailers</t>
  </si>
  <si>
    <t>A-II-03-07-25.2-0.0</t>
  </si>
  <si>
    <t>Railway Transport/Transport Equipment/Passenger railway vehicles/Number of seats and berths [II-11] at 31.12 (1000)/Total</t>
  </si>
  <si>
    <t>A-II-03-14-0.0-0.0</t>
  </si>
  <si>
    <t>Railway Transport/Transport Equipment/Passenger railway vehicles/Number of seats and berths [II-11] at 31.12 (1000)/By type of vehicle/Coaches</t>
  </si>
  <si>
    <t>A-II-03-14-25.1-0.0</t>
  </si>
  <si>
    <t>Railway Transport/Transport Equipment/Passenger railway vehicles/Number of seats and berths [II-11] at 31.12 (1000)/By type of vehicle/Passenger railcars and railcar trailers</t>
  </si>
  <si>
    <t>A-II-03-14-25.2-0.0</t>
  </si>
  <si>
    <t>Railway Transport/Transport Equipment/Passenger railway vehicles/Number at 31.12 (1000)/By category of seats or berths/Seats</t>
  </si>
  <si>
    <t>A-II-03-14-01.3-0.0</t>
  </si>
  <si>
    <t>Railway Transport/Transport Equipment/Passenger railway vehicles/Number at 31.12 (1000)/By category of seats or berths/Berths (couchettes and sleeping cars)</t>
  </si>
  <si>
    <t>A-II-03-14-01.4-0.0</t>
  </si>
  <si>
    <t>Railway Transport/Transport Equipment/Vans/Number at 31.12/Total</t>
  </si>
  <si>
    <t>A-II-04-07-0.0-0.0</t>
  </si>
  <si>
    <t>Railway Transport/Transport Equipment/Wagons/Number at 31.12/Total</t>
  </si>
  <si>
    <t>A-II-05-07-0.0-0.0</t>
  </si>
  <si>
    <t>Railway Transport/Transport Equipment/Wagons/Number at 31.12/By type of wagon/Covered wagons</t>
  </si>
  <si>
    <t>A-II-05-07-26.1-0.0</t>
  </si>
  <si>
    <t>Railway Transport/Transport Equipment/Wagons/Number at 31.12/By type of wagon/High sided wagons</t>
  </si>
  <si>
    <t>A-II-05-07-26.2-0.0</t>
  </si>
  <si>
    <t>Railway Transport/Transport Equipment/Wagons/Number at 31.12/By type of wagon/Flat wagons</t>
  </si>
  <si>
    <t>A-II-05-07-26.3-0.0</t>
  </si>
  <si>
    <t>Railway Transport/Transport Equipment/Wagons/Number at 31.12/By type of wagon/Wagons for intermodal transport</t>
  </si>
  <si>
    <t>A-II-05-07-26.5-0.0</t>
  </si>
  <si>
    <t>Railway Transport/Transport Equipment/Wagons/Number at 31.12/By type of wagon/Other wagons</t>
  </si>
  <si>
    <t>A-II-05-07-26.4-0.0</t>
  </si>
  <si>
    <t>Railway Transport/Transport Equipment/Wagons/Capacity [II-25] at 31.12 (1000 tonnes)/Total</t>
  </si>
  <si>
    <t>A-II-05-02-0.0-0.0</t>
  </si>
  <si>
    <t>Railway Transport/Transport Equipment/Wagons/Capacity [II-25] at 31.12 (1000 tonnes)/By type of wagon/Covered wagons</t>
  </si>
  <si>
    <t>A-II-05-02-26.1-0.0</t>
  </si>
  <si>
    <t>Railway Transport/Transport Equipment/Wagons/Capacity [II-25] at 31.12 (1000 tonnes)/By type of wagon/High sided wagons</t>
  </si>
  <si>
    <t>A-II-05-02-26.2-0.0</t>
  </si>
  <si>
    <t>Railway Transport/Transport Equipment/Wagons/Capacity [II-25] at 31.12 (1000 tonnes)/By type of wagon/Flat wagons</t>
  </si>
  <si>
    <t>A-II-05-02-26.3-0.0</t>
  </si>
  <si>
    <t>Railway Transport/Transport Equipment/Wagons/Capacity [II-25] at 31.12 (1000 tonnes)/By type of wagon/Other wagons</t>
  </si>
  <si>
    <t>A-II-05-02-26.4-0.0</t>
  </si>
  <si>
    <t>Railway Transport/Transport Equipment/Trainsets/Number at 31.12/Total</t>
  </si>
  <si>
    <t>A-II-06-07-0.0-0.0</t>
  </si>
  <si>
    <t>Railway Transport/Transport Equipment/Trainsets/Number at 31.12/Total/By type of trainset/High speed trainset</t>
  </si>
  <si>
    <t>A-II-06-07-83.1-0.0</t>
  </si>
  <si>
    <t>Railway Transport/Transport Equipment/Trainsets/Number at 31.12/Total/By type of trainset/High speed tilting trainset</t>
  </si>
  <si>
    <t>A-II-06-07-83.2-0.0</t>
  </si>
  <si>
    <t>Railway Transport/Transport Equipment/Trainsets/Number at 31.12/Total/By type of trainset/Conventional trainset</t>
  </si>
  <si>
    <t>A-II-06-07-83.3-0.0</t>
  </si>
  <si>
    <t>Railway Transport/Transport Equipment/Trainsets/Number of seats and berths [II-11] at 31.12 (1000)/Total</t>
  </si>
  <si>
    <t>A-II-06-14-0.0-0.0</t>
  </si>
  <si>
    <t>Railway Transport/Transport Equipment/Trainsets/Number of seats and berths [II-11] at 31.12 (1000)/Total/By type of trainset/High speed trainset</t>
  </si>
  <si>
    <t>A-II-06-14-83.1-0.0</t>
  </si>
  <si>
    <t>Railway Transport/Transport Equipment/Trainsets/Number of seats and berths [II-11] at 31.12 (1000)/Total/By type of trainset/High speed tilting trainset</t>
  </si>
  <si>
    <t>A-II-06-14-83.2-0.0</t>
  </si>
  <si>
    <t>Railway Transport/Transport Equipment/Trainsets/Number of seats and berths [II-11] at 31.12 (1000)/Total/By type of trainset/Conventional trainset</t>
  </si>
  <si>
    <t>A-II-06-14-83.3-0.0</t>
  </si>
  <si>
    <t>Railway Transport/Enterprise Economic Performance And Employment/Railway enterprises/Number of enterprises at 31.12/Total</t>
  </si>
  <si>
    <t>A-III-01-09-0.0-0.0</t>
  </si>
  <si>
    <t>Railway Transport/Enterprise Economic Performance And Employment/Railway enterprises/Number of enterprises at 31.12/Total/By type of enterprise/Railway undertaking</t>
  </si>
  <si>
    <t>A-III-01-09-87.1-0.0</t>
  </si>
  <si>
    <t>Railway Transport/Enterprise Economic Performance And Employment/Railway enterprises/Number of enterprises at 31.12/Total/By type of enterprise/Infrastructure manager</t>
  </si>
  <si>
    <t>A-III-01-09-87.2-0.0</t>
  </si>
  <si>
    <t>Railway Transport/Enterprise Economic Performance And Employment/Railway enterprises/Number of enterprises at 31.12/Total/By type of enterprise/Integrated company</t>
  </si>
  <si>
    <t>A-III-01-09-87.3-0.0</t>
  </si>
  <si>
    <t>Railway Transport/Enterprise Economic Performance And Employment/Investment and maintenance in rolling railway stocks/Amount of the year (national currency- millions)/Investment and maintenance expenditure in rolling stock in railway enterprises (Total)</t>
  </si>
  <si>
    <t>A-III-03-01-0.0-0.0</t>
  </si>
  <si>
    <t>Railway Transport/Enterprise Economic Performance And Employment/Investment and maintenance in rolling railway stocks/Amount of the year (national currency- millions)/By expenditure type/Investment expenditure in rolling stock in railway enterprises</t>
  </si>
  <si>
    <t>A-III-03-01-10.1-0.0</t>
  </si>
  <si>
    <t>Railway Transport/Enterprise Economic Performance And Employment/Investment and maintenance in rolling railway stocks/Amount of the year (national currency- millions)/By expenditure type/Maintenance expenditure in rolling stock in railway enterprises</t>
  </si>
  <si>
    <t>A-III-03-01-10.2-0.0</t>
  </si>
  <si>
    <t>Railway Transport/Enterprise Economic Performance And Employment/Investment and maintenance in railway infrastructure/Amount of the year (national currency- millions)/Investment and maintenance expenditure in infrastructure in railway enterprises (Total)</t>
  </si>
  <si>
    <t>A-III-04-01-0.0-0.0</t>
  </si>
  <si>
    <t>Railway Transport/Enterprise Economic Performance And Employment/Investment and maintenance in railway infrastructure/Amount of the year (national currency- millions)/By expenditure type/Investment expenditure in infrastructure in railway enterprises</t>
  </si>
  <si>
    <t>A-III-04-01-10.1-0.0</t>
  </si>
  <si>
    <t>Railway Transport/Enterprise Economic Performance And Employment/Investment and maintenance in railway infrastructure/Amount of the year (national currency- millions)/By expenditure type/Maintenance expenditure in infrastructure in railway enterprises</t>
  </si>
  <si>
    <t>A-III-04-01-10.2-0.0</t>
  </si>
  <si>
    <t>Railway Transport/Traffic/Train movements/Train-km [IV-07] (1000)/Total</t>
  </si>
  <si>
    <t>A-IV-01-21-0.0-0.0</t>
  </si>
  <si>
    <t>Railway Transport/Traffic/Train movements/Train-km [IV-07] (1000)/By type of tractive vehicle and source of power/Electric locomotives</t>
  </si>
  <si>
    <t>A-IV-01-21-22.11-0.0</t>
  </si>
  <si>
    <t>Incl. electric railcars  </t>
  </si>
  <si>
    <t>Railway Transport/Traffic/Train movements/Train-km [IV-07] (1000)/By type of tractive vehicle and source of power/Diesel locomotives</t>
  </si>
  <si>
    <t>A-IV-01-21-22.12-0.0</t>
  </si>
  <si>
    <t>Ncl. diesel railcars  </t>
  </si>
  <si>
    <t>Railway Transport/Traffic/Train movements/Train-km [IV-07] (1000)/By type of tractive vehicle and source of power/Electric railcars</t>
  </si>
  <si>
    <t>A-IV-01-21-22.21-0.0</t>
  </si>
  <si>
    <t>Railway Transport/Traffic/Train movements/Train-km [IV-07] (1000)/By type of tractive vehicle and source of power/Diesel railcars</t>
  </si>
  <si>
    <t>A-IV-01-21-22.22-0.0</t>
  </si>
  <si>
    <t>Railway Transport/Traffic/Passenger train movements/Train-km [IV-07] (1000)/Total</t>
  </si>
  <si>
    <t>A-IV-01-21-29.1-0.0</t>
  </si>
  <si>
    <t>Railway Transport/Traffic/Passenger train movements/Train-km [IV-07] (1000)/Total/By type of tractive vehicle and source of power/Electric locomotives</t>
  </si>
  <si>
    <t>A-IV-01-21-29.1-22.11</t>
  </si>
  <si>
    <t>Railway Transport/Traffic/Passenger train movements/Train-km [IV-07] (1000)/Total/By type of tractive vehicle and source of power/Diesel locomotives</t>
  </si>
  <si>
    <t>A-IV-01-21-29.1-22.12</t>
  </si>
  <si>
    <t>Railway Transport/Traffic/Passenger train movements/Train-km [IV-07] (1000)/Total/By type of tractive vehicle and source of power/Electric railcars</t>
  </si>
  <si>
    <t>A-IV-01-21-29.1-22.21</t>
  </si>
  <si>
    <t>Railway Transport/Traffic/Passenger train movements/Train-km [IV-07] (1000)/Total/By type of tractive vehicle and source of power/Diesel railcars</t>
  </si>
  <si>
    <t>A-IV-01-21-29.1-22.22</t>
  </si>
  <si>
    <t>Railway Transport/Traffic/Passenger train movements/Train-km [IV-07] (1000)/Total/By type of train/High speed trains</t>
  </si>
  <si>
    <t>A-IV-01-21-29.1-83.1</t>
  </si>
  <si>
    <t>Railway Transport/Traffic/Passenger train movements/Train-km [IV-07] (1000)/Total/By type of train/High speed tilting trains</t>
  </si>
  <si>
    <t>A-IV-01-21-29.1-83.2</t>
  </si>
  <si>
    <t>Railway Transport/Traffic/Passenger train movements/Train-km [IV-07] (1000)/Total/By type of train/Conventional trains</t>
  </si>
  <si>
    <t>A-IV-01-21-29.1-83.3</t>
  </si>
  <si>
    <t>Railway Transport/Traffic/Goods train movements/Train-km [IV-07] (1000)/Total</t>
  </si>
  <si>
    <t>A-IV-01-21-29.2-0.0</t>
  </si>
  <si>
    <t>Railway Transport/Traffic/Goods train movements/Train-km [IV-07] (1000)/Total/By type of tractive vehicle and source of power/Electric locomotives</t>
  </si>
  <si>
    <t>A-IV-01-21-29.2-22.11</t>
  </si>
  <si>
    <t>Railway Transport/Traffic/Goods train movements/Train-km [IV-07] (1000)/Total/By type of tractive vehicle and source of power/Diesel locomotives</t>
  </si>
  <si>
    <t>A-IV-01-21-29.2-22.12</t>
  </si>
  <si>
    <t>Railway Transport/Traffic/Goods train movements/Train-km [IV-07] (1000)/Total/By type of tractive vehicle and source of power/Electric railcars</t>
  </si>
  <si>
    <t>A-IV-01-21-29.2-22.21</t>
  </si>
  <si>
    <t>Railway Transport/Traffic/Goods train movements/Train-km [IV-07] (1000)/Total/By type of tractive vehicle and source of power/Diesel railcars</t>
  </si>
  <si>
    <t>A-IV-01-21-29.2-22.22</t>
  </si>
  <si>
    <t>Railway Transport/Traffic/Other train movements/Train-km [IV-07] (1000)/Total</t>
  </si>
  <si>
    <t>A-IV-01-21-29.3-0.0</t>
  </si>
  <si>
    <t>Railway Transport/Traffic/Hauled vehicle movements/Gross-Tonne-km (millions) [IV-14]/Total</t>
  </si>
  <si>
    <t>A-IV-03-03-0.0-0.0</t>
  </si>
  <si>
    <t>Railway Transport/Traffic/Hauled vehicle movements/Gross-Tonne-km (millions) [IV-14]/By type of tractive vehicle and source of power/Electric locomotives</t>
  </si>
  <si>
    <t>A-IV-03-03-22.11-0.0</t>
  </si>
  <si>
    <t>Railway Transport/Traffic/Hauled vehicle movements/Gross-Tonne-km (millions) [IV-14]/By type of tractive vehicle and source of power/Diesel locomotives</t>
  </si>
  <si>
    <t>A-IV-03-03-22.12-0.0</t>
  </si>
  <si>
    <t>Railway Transport/Traffic/Hauled vehicle movements/Gross-Tonne-km (millions) [IV-14]/By type of tractive vehicle and source of power/Electric railcars</t>
  </si>
  <si>
    <t>A-IV-03-03-22.21-0.0</t>
  </si>
  <si>
    <t>Railway Transport/Traffic/Hauled vehicle movements/Gross-Tonne-km (millions) [IV-14]/By type of tractive vehicle and source of power/Diesel railcars</t>
  </si>
  <si>
    <t>A-IV-03-03-22.22-0.0</t>
  </si>
  <si>
    <t>Railway Transport/Traffic/Hauled vehicle movements/Hauled vehicle-km [IV-9] (Millions)/Total</t>
  </si>
  <si>
    <t>A-IV-03-04-0.0-0.0</t>
  </si>
  <si>
    <t>Railway Transport/Traffic/Hauled vehicle movements/Hauled vehicle-km [IV-9] (Millions)/Total/By type of hauled vehicle/Passenger railway vehicles</t>
  </si>
  <si>
    <t>A-IV-03-04-21.10-0.0</t>
  </si>
  <si>
    <t>Railway Transport/Traffic/Hauled vehicle movements/Hauled vehicle-km [IV-9] (Millions)/Total/By type of hauled vehicle/Vans</t>
  </si>
  <si>
    <t>A-IV-03-04-21.20-0.0</t>
  </si>
  <si>
    <t>Railway Transport/Traffic/Hauled vehicle movements/Hauled vehicle-km [IV-9] (Millions)/Total/By type of hauled vehicle/Wagons</t>
  </si>
  <si>
    <t>A-IV-03-04-21.30-0.0</t>
  </si>
  <si>
    <t>Railway Transport/Traffic/Hauled vehicle movements/Hauled vehicle-km [IV-9] (Millions)/Total/By type of hauled vehicle/Wagons/By status of wagon/Loaded wagons</t>
  </si>
  <si>
    <t>A-IV-03-04-21.31-0.0</t>
  </si>
  <si>
    <t>Railway Transport/Traffic/Hauled vehicle movements/Hauled vehicle-km [IV-9] (Millions)/Total/By type of hauled vehicle/Wagons/By status of wagon/Empty wagons</t>
  </si>
  <si>
    <t>A-IV-03-04-21.32-0.0</t>
  </si>
  <si>
    <t>Railway Transport/Traffic/Hauled vehicle movements in passenger (and mixed) trains/Gross-Tonne-km (millions) [IV-14]/Total</t>
  </si>
  <si>
    <t>A-IV-03-03-30.1-0.0</t>
  </si>
  <si>
    <t>Railway Transport/Traffic/Hauled vehicle movements in passenger (and mixed) trains/Gross-Tonne-km (millions) [IV-14]/Total/By type of tractive vehicle and source of power/Electric locomotives</t>
  </si>
  <si>
    <t>A-IV-03-03-30.1-22.11</t>
  </si>
  <si>
    <t>Railway Transport/Traffic/Hauled vehicle movements in passenger (and mixed) trains/Gross-Tonne-km (millions) [IV-14]/Total/By type of tractive vehicle and source of power/Diesel locomotives</t>
  </si>
  <si>
    <t>A-IV-03-03-30.1-22.12</t>
  </si>
  <si>
    <t>Railway Transport/Traffic/Hauled vehicle movements in passenger (and mixed) trains/Gross-Tonne-km (millions) [IV-14]/Total/By type of tractive vehicle and source of power/Electric railcars</t>
  </si>
  <si>
    <t>A-IV-03-03-30.1-22.21</t>
  </si>
  <si>
    <t>Railway Transport/Traffic/Hauled vehicle movements in passenger (and mixed) trains/Gross-Tonne-km (millions) [IV-14]/Total/By type of tractive vehicle and source of power/Diesel railcars</t>
  </si>
  <si>
    <t>A-IV-03-03-30.1-22.22</t>
  </si>
  <si>
    <t>Railway Transport/Traffic/Hauled vehicle movements in goods (and mixed) trains/Gross-Tonne-km (millions) [IV-14]/Total</t>
  </si>
  <si>
    <t>A-IV-03-03-30.2-0.0</t>
  </si>
  <si>
    <t>Railway Transport/Traffic/Hauled vehicle movements in goods (and mixed) trains/Gross-Tonne-km (millions) [IV-14]/Total/By type of tractive vehicle and source of power/Electric locomotives</t>
  </si>
  <si>
    <t>A-IV-03-03-30.2-22.11</t>
  </si>
  <si>
    <t>Railway Transport/Traffic/Hauled vehicle movements in goods (and mixed) trains/Gross-Tonne-km (millions) [IV-14]/Total/By type of tractive vehicle and source of power/Diesel locomotives</t>
  </si>
  <si>
    <t>A-IV-03-03-30.2-22.12</t>
  </si>
  <si>
    <t>Railway Transport/Traffic/Hauled vehicle movements in goods (and mixed) trains/Gross-Tonne-km (millions) [IV-14]/Total/By type of tractive vehicle and source of power/Electric railcars</t>
  </si>
  <si>
    <t>A-IV-03-03-30.2-22.21</t>
  </si>
  <si>
    <t>Railway Transport/Traffic/Hauled vehicle movements in goods (and mixed) trains/Gross-Tonne-km (millions) [IV-14]/Total/By type of tractive vehicle and source of power/Diesel railcars</t>
  </si>
  <si>
    <t>A-IV-03-03-30.2-22.22</t>
  </si>
  <si>
    <t>Railway Transport/Traffic/Hauled vehicle movements in other trains/Gross-Tonne-km (millions) [IV-14]/Total</t>
  </si>
  <si>
    <t>A-IV-03-03-30.3-0.0</t>
  </si>
  <si>
    <t>Railway Transport/Transport Measurement/Passenger transport/Number of passengers (1000)/Total</t>
  </si>
  <si>
    <t>A-V-01-12-0.0-0.0</t>
  </si>
  <si>
    <t>Railway Transport/Transport Measurement/Passenger transport/Number of passengers (1000)/By type of transport/National transport</t>
  </si>
  <si>
    <t>A-V-01-12-24.1-0.0</t>
  </si>
  <si>
    <t>Railway Transport/Transport Measurement/Passenger transport/Number of passengers (1000)/By type of transport/International transport</t>
  </si>
  <si>
    <t>A-V-01-12-24.2-0.0</t>
  </si>
  <si>
    <t>Railway Transport/Transport Measurement/Passenger transport/Number of passengers (1000)/By type of train/High speed trains</t>
  </si>
  <si>
    <t>A-V-01-12-83.1-0.0</t>
  </si>
  <si>
    <t>Railway Transport/Transport Measurement/Passenger transport/Number of passengers (1000)/By type of train/High speed tilting trains</t>
  </si>
  <si>
    <t>A-V-01-12-83.2-0.0</t>
  </si>
  <si>
    <t>Railway Transport/Transport Measurement/Passenger transport/Number of passengers (1000)/By type of train/Conventional trains</t>
  </si>
  <si>
    <t>A-V-01-12-83.3-0.0</t>
  </si>
  <si>
    <t>Railway Transport/Transport Measurement/Passenger transport/Number of passenger-km [V-08] (Millions)/Total</t>
  </si>
  <si>
    <t>A-V-01-11-0.0-0.0</t>
  </si>
  <si>
    <t>Railway Transport/Transport Measurement/Passenger transport/Number of passenger-km [V-08] (Millions)/By type of transport/National transport</t>
  </si>
  <si>
    <t>A-V-01-11-24.1-0.0</t>
  </si>
  <si>
    <t>Railway Transport/Transport Measurement/Passenger transport/Number of passenger-km [V-08] (Millions)/By type of transport/International transport</t>
  </si>
  <si>
    <t>A-V-01-11-24.2-0.0</t>
  </si>
  <si>
    <t>Railway Transport/Transport Measurement/Passenger transport/Number of passenger-km [V-08] (Millions)/By type of train/High speed trains</t>
  </si>
  <si>
    <t>A-V-01-11-83.1-0.0</t>
  </si>
  <si>
    <t>In long distance high-speed trains</t>
  </si>
  <si>
    <t>Railway Transport/Transport Measurement/Passenger transport/Number of passenger-km [V-08] (Millions)/By type of train/High speed tilting trains</t>
  </si>
  <si>
    <t>A-V-01-11-83.2-0.0</t>
  </si>
  <si>
    <t>Railway Transport/Transport Measurement/Passenger transport/Number of passenger-km [V-08] (Millions)/By type of train/Conventional trains</t>
  </si>
  <si>
    <t>A-V-01-11-83.3-0.0</t>
  </si>
  <si>
    <t>Railway Transport/Transport Measurement/Goods transport ? by consignment and by type of transport/Tonnes (1000)/Total</t>
  </si>
  <si>
    <t>A-V-05-17-0.0-0.0</t>
  </si>
  <si>
    <t>Railway Transport/Transport Measurement/Goods transport ? by consignment and by type of transport/Tonnes (1000)/By type of consignment/Full train load</t>
  </si>
  <si>
    <t>A-V-05-17-17.11-0.0</t>
  </si>
  <si>
    <t>Railway Transport/Transport Measurement/Goods transport ? by consignment and by type of transport/Tonnes (1000)/By type of consignment/Full wagon load</t>
  </si>
  <si>
    <t>A-V-05-17-17.12-0.0</t>
  </si>
  <si>
    <t>Railway Transport/Transport Measurement/Goods transport ? by consignment and by type of transport/Tonnes (1000)/By type of consignment/Smalls</t>
  </si>
  <si>
    <t>A-V-05-17-17.20-0.0</t>
  </si>
  <si>
    <t>Railway Transport/Transport Measurement/Goods transport ? by consignment and by type of transport/Tonnes (1000)/By type of transport/National transport</t>
  </si>
  <si>
    <t>A-V-05-17-32.10-0.0</t>
  </si>
  <si>
    <t>Railway Transport/Transport Measurement/Goods transport ? by consignment and by type of transport/Tonnes (1000)/By type of transport/International transport - loaded</t>
  </si>
  <si>
    <t>A-V-05-17-32.21-0.0</t>
  </si>
  <si>
    <t>Railway Transport/Transport Measurement/Goods transport ? by consignment and by type of transport/Tonnes (1000)/By type of transport/International transport - unloaded</t>
  </si>
  <si>
    <t>A-V-05-17-32.22-0.0</t>
  </si>
  <si>
    <t>Railway Transport/Transport Measurement/Goods transport ? by consignment and by type of transport/Tonnes (1000)/By type of transport/Transit by rail throughout</t>
  </si>
  <si>
    <t>A-V-05-17-32.31-0.0</t>
  </si>
  <si>
    <t>Railway Transport/Transport Measurement/Goods transport ? by consignment and by type of transport/Tonnes-km (Millions) [V-19]/Total</t>
  </si>
  <si>
    <t>A-V-05-18-0.0-0.0</t>
  </si>
  <si>
    <t>Railway Transport/Transport Measurement/Goods transport ? by consignment and by type of transport/Tonnes-km (Millions) [V-19]/By type of consignment/Full train load</t>
  </si>
  <si>
    <t>A-V-05-18-17.11-0.0</t>
  </si>
  <si>
    <t>Railway Transport/Transport Measurement/Goods transport ? by consignment and by type of transport/Tonnes-km (Millions) [V-19]/By type of consignment/Full wagon load</t>
  </si>
  <si>
    <t>A-V-05-18-17.12-0.0</t>
  </si>
  <si>
    <t>Railway Transport/Transport Measurement/Goods transport ? by consignment and by type of transport/Tonnes-km (Millions) [V-19]/By type of consignment/Smalls</t>
  </si>
  <si>
    <t>A-V-05-18-17.20-0.0</t>
  </si>
  <si>
    <t>Railway Transport/Transport Measurement/Goods transport ? by consignment and by type of transport/Tonnes-km (Millions) [V-19]/By type of transport/National transport</t>
  </si>
  <si>
    <t>A-V-05-18-32.10-0.0</t>
  </si>
  <si>
    <t>Railway Transport/Transport Measurement/Goods transport ? by consignment and by type of transport/Tonnes-km (Millions) [V-19]/By type of transport/International transport - loaded</t>
  </si>
  <si>
    <t>A-V-05-18-32.21-0.0</t>
  </si>
  <si>
    <t>Railway Transport/Transport Measurement/Goods transport ? by consignment and by type of transport/Tonnes-km (Millions) [V-19]/By type of transport/International transport - unloaded</t>
  </si>
  <si>
    <t>A-V-05-18-32.22-0.0</t>
  </si>
  <si>
    <t>Railway Transport/Transport Measurement/Goods transport ? by consignment and by type of transport/Tonnes-km (Millions) [V-19]/By type of transport/Transit by rail throughout</t>
  </si>
  <si>
    <t>A-V-05-18-32.31-0.0</t>
  </si>
  <si>
    <t>Railway Transport/Transport Measurement/National goods transport/Tonnes (1000)/Total</t>
  </si>
  <si>
    <t>A-V-06-17-0.0-0.0</t>
  </si>
  <si>
    <t>Railway Transport/Transport Measurement/National goods transport/Tonnes (1000)/By distance class moved/0-49 km</t>
  </si>
  <si>
    <t>A-V-06-17-08.10-0.0</t>
  </si>
  <si>
    <t>Railway Transport/Transport Measurement/National goods transport/Tonnes (1000)/By distance class moved/50-149 km</t>
  </si>
  <si>
    <t>A-V-06-17-08.20-0.0</t>
  </si>
  <si>
    <t>Railway Transport/Transport Measurement/National goods transport/Tonnes (1000)/By distance class moved/150-299 km</t>
  </si>
  <si>
    <t>A-V-06-17-08.31-0.0</t>
  </si>
  <si>
    <t>Railway Transport/Transport Measurement/National goods transport/Tonnes (1000)/By distance class moved/300-499 km</t>
  </si>
  <si>
    <t>A-V-06-17-08.32-0.0</t>
  </si>
  <si>
    <t>Railway Transport/Transport Measurement/National goods transport/Tonnes (1000)/By distance class moved/500 km and more</t>
  </si>
  <si>
    <t>A-V-06-17-08.40-0.0</t>
  </si>
  <si>
    <t>Railway Transport/Transport Measurement/National goods transport/Tonnes-km (Millions) [V-19]/Total</t>
  </si>
  <si>
    <t>A-V-06-18-0.0-0.0</t>
  </si>
  <si>
    <t>Railway Transport/Transport Measurement/National goods transport/Tonnes-km (Millions) [V-19]/By distance class moved/0-49 km</t>
  </si>
  <si>
    <t>A-V-06-18-08.10-0.0</t>
  </si>
  <si>
    <t>Railway Transport/Transport Measurement/National goods transport/Tonnes-km (Millions) [V-19]/By distance class moved/50-149 km</t>
  </si>
  <si>
    <t>A-V-06-18-08.20-0.0</t>
  </si>
  <si>
    <t>Railway Transport/Transport Measurement/National goods transport/Tonnes-km (Millions) [V-19]/By distance class moved/150-299 km</t>
  </si>
  <si>
    <t>A-V-06-18-08.31-0.0</t>
  </si>
  <si>
    <t>Railway Transport/Transport Measurement/National goods transport/Tonnes-km (Millions) [V-19]/By distance class moved/300-499 km</t>
  </si>
  <si>
    <t>A-V-06-18-08.32-0.0</t>
  </si>
  <si>
    <t>Railway Transport/Transport Measurement/National goods transport/Tonnes-km (Millions) [V-19]/By distance class moved/500 km and more</t>
  </si>
  <si>
    <t>A-V-06-18-08.40-0.0</t>
  </si>
  <si>
    <t>Figur 1: Trafikerad banlängd för järnvägar fördelad på antal spår 1990–2014.</t>
  </si>
  <si>
    <t>Invånare, miljoner</t>
  </si>
  <si>
    <t>Spårlängd per miljon invånare</t>
  </si>
  <si>
    <t>Underlag till figur 1</t>
  </si>
  <si>
    <t>Underlag till figur 1.2</t>
  </si>
  <si>
    <t>Figur 1.2: Trafikerad spårlängd för järnvägar per miljon invånare och antal invånare 2002–2014.</t>
  </si>
  <si>
    <t>Elektrifierad spårlängd per miljon invånare</t>
  </si>
  <si>
    <t>Plankorsningar</t>
  </si>
  <si>
    <t>Underlag till figur 1.3</t>
  </si>
  <si>
    <t>Underlag till figur 2.1</t>
  </si>
  <si>
    <t>Dragfordon godstrafik</t>
  </si>
  <si>
    <t>Dragfordon persontrafik</t>
  </si>
  <si>
    <t>Figur 2.2: Transportfordon i persontrafik på järnväg 1990–2014</t>
  </si>
  <si>
    <t>Personvagnar i mototvagnar</t>
  </si>
  <si>
    <t>Lokdragna personvagnar</t>
  </si>
  <si>
    <t>Underlag till figur 2.2</t>
  </si>
  <si>
    <t>Underlag till figur 2.3</t>
  </si>
  <si>
    <t>Spårvägsfordon</t>
  </si>
  <si>
    <t>Figur 3.2: Järnvägens persontrafikutbud 1990–2014.</t>
  </si>
  <si>
    <t>Figur 3.1: Järnvägens trafik 1990–2014.</t>
  </si>
  <si>
    <t>Underlag till figur 3.1</t>
  </si>
  <si>
    <t>Underlag till figur 3.2</t>
  </si>
  <si>
    <t>Underlag till figur 3.3</t>
  </si>
  <si>
    <t>Sittplatskilometer</t>
  </si>
  <si>
    <t>Ståplatskilometer</t>
  </si>
  <si>
    <t>Figur 3.3: Spårvägens persontrafikutbud 2000–2014.</t>
  </si>
  <si>
    <t>Figur 3.4: Tunnelbanans persontrafikutbud 1997–2014.</t>
  </si>
  <si>
    <t>Underlag till figur 3.4</t>
  </si>
  <si>
    <t>Figur 4.1: Transportarbete i tonkilometer och transporterad godsmängd i ton på järnväg 1990–2014.</t>
  </si>
  <si>
    <t>Anm: Före 2009 ingår inte transit från Norge till Norge i statistiken. Detta medför att utrikes godsmängd före 2009 inte är jämförbar med senare år.</t>
  </si>
  <si>
    <t>Underlag till figur 4.1</t>
  </si>
  <si>
    <t>Figur 4.2: Transportarbete för farligt gods i tonkilometer och transporterad mängd farligt gods i ton på järnväg 2000–2014.</t>
  </si>
  <si>
    <t>Underlag till figur 4.2</t>
  </si>
  <si>
    <t>Underlag till figur 4.3</t>
  </si>
  <si>
    <t>Anm: Före 2009 ingår inte transit från Norge till Norge i statistiken. Detta medför att utrikes transportarbete före 2009 inte är jämförbart med senare år.</t>
  </si>
  <si>
    <t>Vagnslast</t>
  </si>
  <si>
    <t>Underlag till figur 4.4</t>
  </si>
  <si>
    <t>Figur 4.5: Transportarbete för kombitransporter med järnväg, fördelat på inland och utland 1997–2014.</t>
  </si>
  <si>
    <t>Underlag till figur 4.5</t>
  </si>
  <si>
    <t>Underlag till figur 5.1</t>
  </si>
  <si>
    <t>Underlag till figur 5.2</t>
  </si>
  <si>
    <t>Anm: På grund av ändrade beräkningsmetoder hos Västtrafik AB är 2012 års uppgifter inte jämförbara med tidigare år.</t>
  </si>
  <si>
    <t>Underlag till figur 5.3</t>
  </si>
  <si>
    <t>Figur 6.1: Godstransportarbete i nordisk jämförelse 2003–2014.</t>
  </si>
  <si>
    <t>Figur 6.2: Antal passagerare i nordisk jämförelse 2004–2014.</t>
  </si>
  <si>
    <t>Underlag till figur 6.1</t>
  </si>
  <si>
    <t>Underlag till figur 6.2</t>
  </si>
  <si>
    <t>Figur 6.3: Persontransportarbete i nordisk jämförelse 2004–2014.</t>
  </si>
  <si>
    <t>Underlag till figur 6.3</t>
  </si>
  <si>
    <t>Incl. diesel railcars  </t>
  </si>
  <si>
    <r>
      <t xml:space="preserve">Data hämtas från filen </t>
    </r>
    <r>
      <rPr>
        <i/>
        <sz val="11"/>
        <color rgb="FF00B0F0"/>
        <rFont val="Calibri"/>
        <family val="2"/>
        <scheme val="minor"/>
      </rPr>
      <t>Bantrafik jvg Gtrafik 1 201X</t>
    </r>
  </si>
  <si>
    <t xml:space="preserve">Data hämtas från tabell Tågoperatörer </t>
  </si>
  <si>
    <t>FLAG</t>
  </si>
  <si>
    <t>FOOTNOTE</t>
  </si>
  <si>
    <t>(Internt Trafikverket)</t>
  </si>
  <si>
    <t>PATH,EUROSTAT_CODE,VALUE,FLAG,FOOTNOTE</t>
  </si>
  <si>
    <t>– härav utan stöd</t>
  </si>
  <si>
    <r>
      <rPr>
        <vertAlign val="superscript"/>
        <sz val="8"/>
        <rFont val="Arial"/>
        <family val="2"/>
      </rPr>
      <t>3</t>
    </r>
    <r>
      <rPr>
        <sz val="8"/>
        <rFont val="Arial"/>
        <family val="2"/>
      </rPr>
      <t xml:space="preserve"> Se fotnot 15 i tabell A1. </t>
    </r>
    <r>
      <rPr>
        <i/>
        <sz val="8"/>
        <rFont val="Arial"/>
        <family val="2"/>
      </rPr>
      <t>See note 15 in Table A1.</t>
    </r>
  </si>
  <si>
    <r>
      <t xml:space="preserve">2 </t>
    </r>
    <r>
      <rPr>
        <sz val="8"/>
        <rFont val="Arial"/>
        <family val="2"/>
      </rPr>
      <t xml:space="preserve">Sträckan mellan Rågsveden och Malung nedlagd den 31/12 2014. </t>
    </r>
    <r>
      <rPr>
        <i/>
        <sz val="8"/>
        <rFont val="Arial"/>
        <family val="2"/>
      </rPr>
      <t>The line between Rågsveden and Malung closed at 31st December 2014.</t>
    </r>
  </si>
  <si>
    <t>- härav med containrar och växelflak</t>
  </si>
  <si>
    <t>- härav med lastbilar och semitrailers</t>
  </si>
  <si>
    <t>- of which with containers and swap bodies</t>
  </si>
  <si>
    <t>- of which with lorries and semi-trailers</t>
  </si>
  <si>
    <t>Textil och beklädnadsvaror, läder och lädervaror</t>
  </si>
  <si>
    <r>
      <t xml:space="preserve">Möbler och andra tillverkade varor / </t>
    </r>
    <r>
      <rPr>
        <i/>
        <sz val="8"/>
        <rFont val="Arial"/>
        <family val="2"/>
      </rPr>
      <t>Furniture and other manufactured goods</t>
    </r>
  </si>
  <si>
    <r>
      <t xml:space="preserve">Flyttgods, fordon för reparation / </t>
    </r>
    <r>
      <rPr>
        <i/>
        <sz val="8"/>
        <rFont val="Arial"/>
        <family val="2"/>
      </rPr>
      <t>Goods moved in the course of office or</t>
    </r>
  </si>
  <si>
    <t>Seat- and standing place-kilometres</t>
  </si>
  <si>
    <t>- of which standing place-kilometres</t>
  </si>
  <si>
    <r>
      <t xml:space="preserve">2010 </t>
    </r>
    <r>
      <rPr>
        <b/>
        <vertAlign val="superscript"/>
        <sz val="8"/>
        <rFont val="Arial"/>
        <family val="2"/>
      </rPr>
      <t>3</t>
    </r>
  </si>
  <si>
    <t>på malmbanan. Andra malmtransporter redovisas på andra rader i tabellen.</t>
  </si>
  <si>
    <t>Kontaktpersoner:</t>
  </si>
  <si>
    <t>Trafikverket (producent):</t>
  </si>
  <si>
    <t>Anders Broberg</t>
  </si>
  <si>
    <t>Figur 1.3: Antal järnvägskorsningar 1993–2014.</t>
  </si>
  <si>
    <t>Figur 2.1: Antal dragfordon i person- och godstrafik på järnväg 1990–2014.</t>
  </si>
  <si>
    <t>Figur 2.3: Antal transportfordon i spårvägstrafik 2000–2014.</t>
  </si>
  <si>
    <t>Regional trafik(%)</t>
  </si>
  <si>
    <t>Långväga trafik(%)</t>
  </si>
  <si>
    <t>Danmark (milj. tonkm)</t>
  </si>
  <si>
    <t>Finland (milj. tonkm)</t>
  </si>
  <si>
    <t>Sverige (milj. tonkm)</t>
  </si>
  <si>
    <t>Norge (milj. tonkm)</t>
  </si>
  <si>
    <t>Danmark (Antal passagerare, tusental)</t>
  </si>
  <si>
    <t>Finland (Antal passagerare, tusental)</t>
  </si>
  <si>
    <t>Sverige (Antal passagerare, tusental)</t>
  </si>
  <si>
    <t>Norge (Antal passagerare, tusental)</t>
  </si>
  <si>
    <t>Regional trafik(miljoner pkm)</t>
  </si>
  <si>
    <t>Långväga trafik(miljoner pkm)</t>
  </si>
  <si>
    <t>Danmark (miljoner pkm)</t>
  </si>
  <si>
    <t>Finland (miljoner pkm)</t>
  </si>
  <si>
    <t>Sverige (miljoner pkm)</t>
  </si>
  <si>
    <t>Norge (miljoner pkm)</t>
  </si>
  <si>
    <t>Tabell A1: Historisk översikt – Järnvägar</t>
  </si>
  <si>
    <t xml:space="preserve"> Railcare Logistik AB</t>
  </si>
  <si>
    <t xml:space="preserve"> Captrain Sweden AB</t>
  </si>
  <si>
    <t xml:space="preserve">– härav med stöd från regionala kollektivtrafikmyndigheter </t>
  </si>
  <si>
    <t>Utan stöd</t>
  </si>
  <si>
    <t>Statligt stöd</t>
  </si>
  <si>
    <t xml:space="preserve">Stöd från regionala kollektivtrafikmyndigheter </t>
  </si>
  <si>
    <t>Figur 5.1: Persontransportarbete 2000–2014.</t>
  </si>
  <si>
    <t>Figur 5.2: Persontransportarbete med järnväg, fördelat på regional trafik och fjärrtrafik, 1990–2014.</t>
  </si>
  <si>
    <t>Figur 5.3: Persontransportarbete i regional trafik och långväga trafik, procent, 1990–2014.</t>
  </si>
  <si>
    <t>Figur 5.4: Persontransportarbete med spårväg 1990–2014.</t>
  </si>
  <si>
    <t>Figur 5.5: Persontransportarbete med tunnelbana 1990–2014.</t>
  </si>
  <si>
    <t>Figur 4.4: Godstransportarbete med järnväg, fördelat på inland och utland 1997–2014.</t>
  </si>
  <si>
    <t>Figur 4.3: Godstransportarbete med järnväg, fördelat på transporttyp 1990–2014.</t>
  </si>
  <si>
    <t>Underlag till figur 5.4</t>
  </si>
  <si>
    <t>Underlag till figur 5.5</t>
  </si>
  <si>
    <t>Personkilometer (miljoner) Spårväg</t>
  </si>
  <si>
    <t>Personkilometer (miljoner) Tunnelbana</t>
  </si>
  <si>
    <t>Kombi - containrar och växelflak</t>
  </si>
  <si>
    <t>Kombi - lastbilar och semitrailers</t>
  </si>
  <si>
    <t xml:space="preserve">Anm: Danmarks uppgift saknas för 2014. </t>
  </si>
  <si>
    <t>Komb</t>
  </si>
  <si>
    <r>
      <t>Statistik 2015:</t>
    </r>
    <r>
      <rPr>
        <b/>
        <sz val="16"/>
        <color theme="0"/>
        <rFont val="Tahoma"/>
        <family val="2"/>
      </rPr>
      <t>13</t>
    </r>
  </si>
  <si>
    <t>Källa för invånare: SCB:s statistikdatabas avläst 2015-09-22.</t>
  </si>
  <si>
    <t>Anm: Vissa uppgifter saknas. För 2014 är Norges uppgift preliminär.</t>
  </si>
  <si>
    <r>
      <rPr>
        <vertAlign val="superscript"/>
        <sz val="8"/>
        <rFont val="Arial"/>
        <family val="2"/>
      </rPr>
      <t>1</t>
    </r>
    <r>
      <rPr>
        <sz val="8"/>
        <rFont val="Arial"/>
        <family val="2"/>
      </rPr>
      <t xml:space="preserve"> På grund av ändrade avtalsformer bland regionala kollektivtrafikmyndigheters upphandlade trafik, rapporteras för 2011 en större andel av det totala resandet på regionala</t>
    </r>
  </si>
  <si>
    <t xml:space="preserve">  Due to changes in contract terms among traffic contracted by regional public transport authorities, in 2011 a larger share of total travelling is reported on trains of </t>
  </si>
  <si>
    <t xml:space="preserve">  kollektivtrafikmyndigheters tåg.</t>
  </si>
  <si>
    <t xml:space="preserve">  regional public transport authorities.</t>
  </si>
  <si>
    <t>– of which with state subsidies</t>
  </si>
  <si>
    <t>– of which with subsidies from regional public transport authorities</t>
  </si>
  <si>
    <t>– of which without subsidies</t>
  </si>
  <si>
    <t>Anm: Vissa uppgifter saknas. För 2014 är Finlands och Norges uppgifter preliminära.</t>
  </si>
  <si>
    <t>Före 2002 inkluderar uppgifterna tonkilometer av tomma privatvagnar.</t>
  </si>
  <si>
    <t xml:space="preserve"> TMRail AB</t>
  </si>
  <si>
    <t>Table A1: Historical overview – Railways</t>
  </si>
  <si>
    <t xml:space="preserve">In 1991, the TGOJ lines (316 km) were transferred to the </t>
  </si>
  <si>
    <t>State network.</t>
  </si>
  <si>
    <r>
      <rPr>
        <vertAlign val="superscript"/>
        <sz val="8"/>
        <rFont val="Arial"/>
        <family val="2"/>
      </rPr>
      <t>1</t>
    </r>
    <r>
      <rPr>
        <sz val="8"/>
        <rFont val="Arial"/>
        <family val="2"/>
      </rPr>
      <t xml:space="preserve"> Lidingöbanan avstängd för upprustning och modernisering. </t>
    </r>
    <r>
      <rPr>
        <i/>
        <sz val="8"/>
        <rFont val="Arial"/>
        <family val="2"/>
      </rPr>
      <t>The Lidingö line closed for improvement and modernization.</t>
    </r>
  </si>
  <si>
    <r>
      <t xml:space="preserve">1 </t>
    </r>
    <r>
      <rPr>
        <sz val="8"/>
        <rFont val="Arial"/>
        <family val="2"/>
      </rPr>
      <t>Inklusive slipers. Tidigare år har slipers exkluderats då dessa transporter till största delen utfördes som tjänstetransporter av SJ.</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</si>
</sst>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r_-;\-* #,##0.00\ _k_r_-;_-* &quot;-&quot;??\ _k_r_-;_-@_-"/>
    <numFmt numFmtId="164" formatCode="0.0"/>
    <numFmt numFmtId="165" formatCode="#,##0.000"/>
    <numFmt numFmtId="166" formatCode="#,##0.0000"/>
    <numFmt numFmtId="167" formatCode="#,##0.000000000"/>
    <numFmt numFmtId="168" formatCode="_-* #,##0\ _k_r_-;\-* #,##0\ _k_r_-;_-* &quot;-&quot;??\ _k_r_-;_-@_-"/>
    <numFmt numFmtId="169" formatCode="#,##0;[Red]#,##0"/>
    <numFmt numFmtId="170" formatCode="#,##0.0"/>
    <numFmt numFmtId="171" formatCode="0.0000"/>
  </numFmts>
  <fonts count="75" x14ac:knownFonts="1">
    <font>
      <sz val="11"/>
      <color theme="1"/>
      <name val="Calibri"/>
      <family val="2"/>
      <scheme val="minor"/>
    </font>
    <font>
      <b/>
      <sz val="10"/>
      <name val="Arial"/>
      <family val="2"/>
    </font>
    <font>
      <u/>
      <sz val="10"/>
      <color indexed="12"/>
      <name val="Arial"/>
      <family val="2"/>
    </font>
    <font>
      <sz val="10"/>
      <name val="Arial"/>
      <family val="2"/>
    </font>
    <font>
      <i/>
      <sz val="8"/>
      <name val="Arial"/>
      <family val="2"/>
    </font>
    <font>
      <b/>
      <sz val="6"/>
      <name val="Arial"/>
      <family val="2"/>
    </font>
    <font>
      <u/>
      <sz val="6"/>
      <color indexed="12"/>
      <name val="Arial"/>
      <family val="2"/>
    </font>
    <font>
      <sz val="9"/>
      <name val="Arial"/>
      <family val="2"/>
    </font>
    <font>
      <b/>
      <sz val="9"/>
      <name val="Arial"/>
      <family val="2"/>
    </font>
    <font>
      <i/>
      <sz val="10"/>
      <name val="Arial"/>
      <family val="2"/>
    </font>
    <font>
      <vertAlign val="superscript"/>
      <sz val="10"/>
      <name val="Arial"/>
      <family val="2"/>
    </font>
    <font>
      <sz val="10"/>
      <color indexed="12"/>
      <name val="Arial"/>
      <family val="2"/>
    </font>
    <font>
      <b/>
      <i/>
      <sz val="10"/>
      <name val="Arial"/>
      <family val="2"/>
    </font>
    <font>
      <sz val="11"/>
      <color theme="1"/>
      <name val="Arial"/>
      <family val="2"/>
    </font>
    <font>
      <b/>
      <i/>
      <sz val="8"/>
      <name val="Arial"/>
      <family val="2"/>
    </font>
    <font>
      <b/>
      <sz val="8"/>
      <name val="Arial"/>
      <family val="2"/>
    </font>
    <font>
      <b/>
      <sz val="11"/>
      <color theme="1"/>
      <name val="Arial"/>
      <family val="2"/>
    </font>
    <font>
      <sz val="8"/>
      <name val="Arial"/>
      <family val="2"/>
    </font>
    <font>
      <vertAlign val="superscript"/>
      <sz val="8"/>
      <name val="Arial"/>
      <family val="2"/>
    </font>
    <font>
      <b/>
      <vertAlign val="superscript"/>
      <sz val="8"/>
      <name val="Arial"/>
      <family val="2"/>
    </font>
    <font>
      <u/>
      <sz val="8"/>
      <name val="Arial"/>
      <family val="2"/>
    </font>
    <font>
      <sz val="8"/>
      <color indexed="8"/>
      <name val="Arial"/>
      <family val="2"/>
    </font>
    <font>
      <sz val="8"/>
      <color rgb="FF000000"/>
      <name val="Arial"/>
      <family val="2"/>
    </font>
    <font>
      <i/>
      <sz val="8"/>
      <color indexed="8"/>
      <name val="Arial"/>
      <family val="2"/>
    </font>
    <font>
      <vertAlign val="superscript"/>
      <sz val="16"/>
      <name val="Arial"/>
      <family val="2"/>
    </font>
    <font>
      <i/>
      <sz val="8"/>
      <color rgb="FF000000"/>
      <name val="Arial"/>
      <family val="2"/>
    </font>
    <font>
      <sz val="11"/>
      <color rgb="FF000000"/>
      <name val="Arial"/>
      <family val="2"/>
    </font>
    <font>
      <b/>
      <i/>
      <sz val="11"/>
      <color theme="1"/>
      <name val="Arial"/>
      <family val="2"/>
    </font>
    <font>
      <i/>
      <vertAlign val="superscript"/>
      <sz val="8"/>
      <name val="Arial"/>
      <family val="2"/>
    </font>
    <font>
      <vertAlign val="superscript"/>
      <sz val="8"/>
      <name val="Times New Roman"/>
      <family val="1"/>
    </font>
    <font>
      <i/>
      <sz val="8"/>
      <name val="Times New Roman"/>
      <family val="1"/>
    </font>
    <font>
      <i/>
      <sz val="11"/>
      <color theme="1"/>
      <name val="Arial"/>
      <family val="2"/>
    </font>
    <font>
      <sz val="9"/>
      <color indexed="81"/>
      <name val="Tahoma"/>
      <family val="2"/>
    </font>
    <font>
      <i/>
      <sz val="9"/>
      <color indexed="81"/>
      <name val="Tahoma"/>
      <family val="2"/>
    </font>
    <font>
      <i/>
      <vertAlign val="superscript"/>
      <sz val="10"/>
      <name val="Arial"/>
      <family val="2"/>
    </font>
    <font>
      <sz val="8"/>
      <color theme="1"/>
      <name val="Arial"/>
      <family val="2"/>
    </font>
    <font>
      <sz val="8"/>
      <color rgb="FFFF0000"/>
      <name val="Arial"/>
      <family val="2"/>
    </font>
    <font>
      <b/>
      <sz val="8"/>
      <color rgb="FFFF0000"/>
      <name val="Arial"/>
      <family val="2"/>
    </font>
    <font>
      <sz val="11"/>
      <color theme="1"/>
      <name val="Calibri"/>
      <family val="2"/>
    </font>
    <font>
      <sz val="6"/>
      <color theme="1"/>
      <name val="Arial"/>
      <family val="2"/>
    </font>
    <font>
      <sz val="6"/>
      <name val="Arial"/>
      <family val="2"/>
    </font>
    <font>
      <i/>
      <u/>
      <sz val="6"/>
      <color indexed="12"/>
      <name val="Arial"/>
      <family val="2"/>
    </font>
    <font>
      <i/>
      <sz val="6"/>
      <color theme="1"/>
      <name val="Arial"/>
      <family val="2"/>
    </font>
    <font>
      <sz val="8"/>
      <name val="Arial"/>
      <family val="2"/>
    </font>
    <font>
      <b/>
      <sz val="16"/>
      <color indexed="9"/>
      <name val="Tahoma"/>
      <family val="2"/>
    </font>
    <font>
      <b/>
      <sz val="20"/>
      <name val="Arial"/>
      <family val="2"/>
    </font>
    <font>
      <b/>
      <i/>
      <sz val="16"/>
      <name val="Arial"/>
      <family val="2"/>
    </font>
    <font>
      <b/>
      <i/>
      <sz val="14"/>
      <name val="Arial"/>
      <family val="2"/>
    </font>
    <font>
      <u/>
      <sz val="8"/>
      <color indexed="12"/>
      <name val="Arial"/>
      <family val="2"/>
    </font>
    <font>
      <sz val="8"/>
      <name val="Tahoma"/>
      <family val="2"/>
    </font>
    <font>
      <sz val="11"/>
      <color rgb="FFFF0000"/>
      <name val="Arial"/>
      <family val="2"/>
    </font>
    <font>
      <i/>
      <sz val="8"/>
      <color rgb="FFFF0000"/>
      <name val="Arial"/>
      <family val="2"/>
    </font>
    <font>
      <sz val="11"/>
      <name val="Arial"/>
      <family val="2"/>
    </font>
    <font>
      <i/>
      <sz val="11"/>
      <name val="Arial"/>
      <family val="2"/>
    </font>
    <font>
      <sz val="11"/>
      <color theme="1"/>
      <name val="Calibri"/>
      <family val="2"/>
      <scheme val="minor"/>
    </font>
    <font>
      <vertAlign val="superscript"/>
      <sz val="8"/>
      <color theme="0"/>
      <name val="Arial"/>
      <family val="2"/>
    </font>
    <font>
      <b/>
      <sz val="7.5"/>
      <name val="Arial"/>
      <family val="2"/>
    </font>
    <font>
      <i/>
      <sz val="7.5"/>
      <name val="Arial"/>
      <family val="2"/>
    </font>
    <font>
      <sz val="7.5"/>
      <name val="Arial"/>
      <family val="2"/>
    </font>
    <font>
      <sz val="8"/>
      <color theme="3"/>
      <name val="Arial"/>
      <family val="2"/>
    </font>
    <font>
      <sz val="11"/>
      <color theme="3"/>
      <name val="Calibri"/>
      <family val="2"/>
      <scheme val="minor"/>
    </font>
    <font>
      <sz val="11"/>
      <name val="Calibri"/>
      <family val="2"/>
      <scheme val="minor"/>
    </font>
    <font>
      <sz val="7.5"/>
      <color rgb="FFFF0000"/>
      <name val="Arial"/>
      <family val="2"/>
    </font>
    <font>
      <i/>
      <sz val="7.5"/>
      <color rgb="FFFF0000"/>
      <name val="Arial"/>
      <family val="2"/>
    </font>
    <font>
      <sz val="8"/>
      <color theme="1"/>
      <name val="Calibri"/>
      <family val="2"/>
      <scheme val="minor"/>
    </font>
    <font>
      <sz val="11"/>
      <color rgb="FFFF0000"/>
      <name val="Calibri"/>
      <family val="2"/>
      <scheme val="minor"/>
    </font>
    <font>
      <b/>
      <sz val="11"/>
      <color theme="1"/>
      <name val="Calibri"/>
      <family val="2"/>
      <scheme val="minor"/>
    </font>
    <font>
      <i/>
      <sz val="11"/>
      <color rgb="FF00B0F0"/>
      <name val="Calibri"/>
      <family val="2"/>
      <scheme val="minor"/>
    </font>
    <font>
      <sz val="6"/>
      <color theme="1"/>
      <name val="Calibri"/>
      <family val="2"/>
      <scheme val="minor"/>
    </font>
    <font>
      <b/>
      <sz val="8"/>
      <color theme="1"/>
      <name val="Calibri"/>
      <family val="2"/>
      <scheme val="minor"/>
    </font>
    <font>
      <b/>
      <sz val="14"/>
      <name val="Arial"/>
      <family val="2"/>
    </font>
    <font>
      <sz val="14"/>
      <name val="Arial"/>
      <family val="2"/>
    </font>
    <font>
      <sz val="14"/>
      <color rgb="FFFF0000"/>
      <name val="Arial"/>
      <family val="2"/>
    </font>
    <font>
      <sz val="8"/>
      <color theme="4" tint="-0.249977111117893"/>
      <name val="Arial"/>
      <family val="2"/>
    </font>
    <font>
      <b/>
      <sz val="16"/>
      <color theme="0"/>
      <name val="Tahoma"/>
      <family val="2"/>
    </font>
  </fonts>
  <fills count="6">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tint="-0.249977111117893"/>
        <bgColor indexed="64"/>
      </patternFill>
    </fill>
  </fills>
  <borders count="11">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2" fillId="0" borderId="0" applyNumberFormat="0" applyFill="0" applyBorder="0" applyAlignment="0" applyProtection="0">
      <alignment vertical="top"/>
      <protection locked="0"/>
    </xf>
    <xf numFmtId="0" fontId="43" fillId="0" borderId="0"/>
    <xf numFmtId="0" fontId="48" fillId="0" borderId="0" applyNumberFormat="0" applyFill="0" applyBorder="0" applyAlignment="0" applyProtection="0">
      <alignment vertical="top"/>
      <protection locked="0"/>
    </xf>
    <xf numFmtId="9" fontId="17" fillId="0" borderId="0" applyFont="0" applyFill="0" applyBorder="0" applyAlignment="0" applyProtection="0"/>
    <xf numFmtId="43" fontId="54" fillId="0" borderId="0" applyFont="0" applyFill="0" applyBorder="0" applyAlignment="0" applyProtection="0"/>
    <xf numFmtId="0" fontId="17" fillId="0" borderId="0"/>
    <xf numFmtId="0" fontId="1" fillId="0" borderId="0"/>
  </cellStyleXfs>
  <cellXfs count="665">
    <xf numFmtId="0" fontId="0" fillId="0" borderId="0" xfId="0"/>
    <xf numFmtId="0" fontId="5" fillId="2" borderId="0" xfId="0" applyFont="1" applyFill="1" applyBorder="1" applyAlignment="1">
      <alignment vertical="center"/>
    </xf>
    <xf numFmtId="0" fontId="6" fillId="2" borderId="0" xfId="1" applyFont="1" applyFill="1" applyBorder="1" applyAlignment="1" applyProtection="1"/>
    <xf numFmtId="0" fontId="1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0" fontId="3" fillId="2" borderId="3" xfId="0" applyFont="1" applyFill="1" applyBorder="1" applyAlignment="1">
      <alignment vertical="center"/>
    </xf>
    <xf numFmtId="0" fontId="10" fillId="2" borderId="0" xfId="0" applyFont="1" applyFill="1" applyBorder="1" applyAlignment="1">
      <alignment horizontal="right" vertical="center"/>
    </xf>
    <xf numFmtId="0" fontId="10" fillId="2" borderId="0" xfId="0" applyFont="1" applyFill="1" applyBorder="1" applyAlignment="1">
      <alignment vertical="center"/>
    </xf>
    <xf numFmtId="0" fontId="9" fillId="2" borderId="0" xfId="0" applyFont="1" applyFill="1" applyBorder="1" applyAlignment="1">
      <alignment horizontal="left" vertical="center"/>
    </xf>
    <xf numFmtId="0" fontId="3" fillId="2" borderId="3" xfId="0" applyFont="1" applyFill="1" applyBorder="1" applyAlignment="1">
      <alignment horizontal="center" vertical="center"/>
    </xf>
    <xf numFmtId="0" fontId="4" fillId="2" borderId="3" xfId="0" applyFont="1" applyFill="1" applyBorder="1" applyAlignment="1">
      <alignment horizontal="center" textRotation="90"/>
    </xf>
    <xf numFmtId="0" fontId="9" fillId="2" borderId="0" xfId="0" applyFont="1" applyFill="1" applyBorder="1" applyAlignment="1">
      <alignment vertical="center"/>
    </xf>
    <xf numFmtId="0" fontId="3" fillId="2" borderId="0" xfId="0" applyFont="1" applyFill="1" applyBorder="1" applyAlignment="1">
      <alignment horizontal="center" vertical="center"/>
    </xf>
    <xf numFmtId="0" fontId="4" fillId="2" borderId="0" xfId="0" applyFont="1" applyFill="1" applyBorder="1" applyAlignment="1">
      <alignment horizontal="center" textRotation="90"/>
    </xf>
    <xf numFmtId="0" fontId="7" fillId="2" borderId="5" xfId="0" applyFont="1" applyFill="1" applyBorder="1" applyAlignment="1">
      <alignment horizontal="center" vertical="top"/>
    </xf>
    <xf numFmtId="0" fontId="1" fillId="2" borderId="0" xfId="0" applyFont="1" applyFill="1" applyAlignment="1">
      <alignment vertical="center"/>
    </xf>
    <xf numFmtId="0" fontId="3" fillId="2" borderId="0" xfId="0" applyFont="1" applyFill="1" applyAlignment="1">
      <alignment vertical="center"/>
    </xf>
    <xf numFmtId="0" fontId="13" fillId="2" borderId="0" xfId="0" applyFont="1" applyFill="1" applyAlignment="1">
      <alignment vertical="center"/>
    </xf>
    <xf numFmtId="0" fontId="12" fillId="2" borderId="0" xfId="0" applyFont="1" applyFill="1" applyBorder="1" applyAlignment="1">
      <alignment vertical="center"/>
    </xf>
    <xf numFmtId="0" fontId="13" fillId="2" borderId="0" xfId="0" applyFont="1" applyFill="1" applyBorder="1" applyAlignment="1">
      <alignment vertical="center"/>
    </xf>
    <xf numFmtId="0" fontId="13" fillId="2" borderId="3" xfId="0" applyFont="1" applyFill="1" applyBorder="1" applyAlignment="1">
      <alignment vertical="center"/>
    </xf>
    <xf numFmtId="0" fontId="17" fillId="2" borderId="3" xfId="0" applyFont="1" applyFill="1" applyBorder="1" applyAlignment="1">
      <alignment horizontal="right" vertical="center"/>
    </xf>
    <xf numFmtId="0" fontId="13" fillId="2" borderId="3" xfId="0" applyFont="1" applyFill="1" applyBorder="1" applyAlignment="1">
      <alignment horizontal="right" vertical="center"/>
    </xf>
    <xf numFmtId="0" fontId="17" fillId="2" borderId="0" xfId="0" applyFont="1" applyFill="1" applyBorder="1" applyAlignment="1">
      <alignment vertical="center"/>
    </xf>
    <xf numFmtId="0" fontId="17" fillId="2" borderId="0" xfId="0" applyFont="1" applyFill="1" applyBorder="1" applyAlignment="1">
      <alignment horizontal="right" vertical="center"/>
    </xf>
    <xf numFmtId="0" fontId="15" fillId="2" borderId="0" xfId="0" applyFont="1" applyFill="1" applyBorder="1" applyAlignment="1">
      <alignment vertical="center"/>
    </xf>
    <xf numFmtId="1" fontId="15" fillId="2" borderId="0" xfId="0" applyNumberFormat="1" applyFont="1" applyFill="1" applyBorder="1" applyAlignment="1">
      <alignment vertical="center"/>
    </xf>
    <xf numFmtId="1" fontId="15" fillId="2" borderId="0" xfId="0" applyNumberFormat="1" applyFont="1" applyFill="1" applyBorder="1" applyAlignment="1">
      <alignment horizontal="left" vertical="center"/>
    </xf>
    <xf numFmtId="1" fontId="17" fillId="2" borderId="0" xfId="0" applyNumberFormat="1" applyFont="1" applyFill="1" applyBorder="1" applyAlignment="1">
      <alignment horizontal="left" vertical="center"/>
    </xf>
    <xf numFmtId="1" fontId="15" fillId="2" borderId="0" xfId="0" applyNumberFormat="1" applyFont="1" applyFill="1" applyBorder="1" applyAlignment="1">
      <alignment horizontal="right" vertical="center"/>
    </xf>
    <xf numFmtId="3" fontId="18" fillId="2" borderId="0" xfId="0" applyNumberFormat="1" applyFont="1" applyFill="1" applyBorder="1" applyAlignment="1">
      <alignment horizontal="left" vertical="center"/>
    </xf>
    <xf numFmtId="0" fontId="17" fillId="2" borderId="0" xfId="0" quotePrefix="1" applyFont="1" applyFill="1" applyBorder="1" applyAlignment="1">
      <alignment vertical="center"/>
    </xf>
    <xf numFmtId="1" fontId="17" fillId="2" borderId="0" xfId="0" applyNumberFormat="1" applyFont="1" applyFill="1" applyBorder="1" applyAlignment="1">
      <alignment vertical="center"/>
    </xf>
    <xf numFmtId="1" fontId="17" fillId="2" borderId="0" xfId="0" applyNumberFormat="1" applyFont="1" applyFill="1" applyBorder="1" applyAlignment="1">
      <alignment horizontal="right" vertical="center"/>
    </xf>
    <xf numFmtId="0" fontId="17" fillId="2" borderId="0" xfId="0" applyFont="1" applyFill="1" applyBorder="1" applyAlignment="1">
      <alignment horizontal="left" vertical="center"/>
    </xf>
    <xf numFmtId="0" fontId="17" fillId="2" borderId="0" xfId="0" applyNumberFormat="1" applyFont="1" applyFill="1" applyBorder="1" applyAlignment="1">
      <alignment horizontal="right" vertical="center"/>
    </xf>
    <xf numFmtId="3" fontId="17" fillId="2" borderId="0" xfId="0" applyNumberFormat="1" applyFont="1" applyFill="1" applyBorder="1" applyAlignment="1">
      <alignment vertical="center"/>
    </xf>
    <xf numFmtId="1" fontId="15" fillId="2" borderId="0" xfId="0" applyNumberFormat="1" applyFont="1" applyFill="1" applyBorder="1" applyAlignment="1">
      <alignment horizontal="center" vertical="center"/>
    </xf>
    <xf numFmtId="1" fontId="17" fillId="2" borderId="0" xfId="0" applyNumberFormat="1" applyFont="1" applyFill="1" applyBorder="1" applyAlignment="1">
      <alignment horizontal="center" vertical="center"/>
    </xf>
    <xf numFmtId="1" fontId="19" fillId="2" borderId="0" xfId="0" applyNumberFormat="1" applyFont="1" applyFill="1" applyBorder="1" applyAlignment="1">
      <alignment horizontal="left" vertical="center"/>
    </xf>
    <xf numFmtId="0" fontId="15" fillId="2" borderId="0" xfId="0" applyFont="1" applyFill="1" applyBorder="1" applyAlignment="1">
      <alignment horizontal="center" vertical="center"/>
    </xf>
    <xf numFmtId="1" fontId="18" fillId="2" borderId="0" xfId="0" applyNumberFormat="1" applyFont="1" applyFill="1" applyBorder="1" applyAlignment="1">
      <alignment horizontal="left" vertical="center"/>
    </xf>
    <xf numFmtId="1" fontId="13" fillId="2" borderId="0" xfId="0" applyNumberFormat="1" applyFont="1" applyFill="1" applyAlignment="1">
      <alignment vertical="center"/>
    </xf>
    <xf numFmtId="0" fontId="17" fillId="2" borderId="5" xfId="0" applyFont="1" applyFill="1" applyBorder="1" applyAlignment="1">
      <alignment horizontal="center" vertical="center"/>
    </xf>
    <xf numFmtId="0" fontId="17" fillId="2" borderId="5" xfId="0" quotePrefix="1" applyFont="1" applyFill="1" applyBorder="1" applyAlignment="1">
      <alignment vertical="center"/>
    </xf>
    <xf numFmtId="1" fontId="17" fillId="2" borderId="5" xfId="0" applyNumberFormat="1" applyFont="1" applyFill="1" applyBorder="1" applyAlignment="1">
      <alignment vertical="center"/>
    </xf>
    <xf numFmtId="1" fontId="17" fillId="2" borderId="5" xfId="0" applyNumberFormat="1" applyFont="1" applyFill="1" applyBorder="1" applyAlignment="1">
      <alignment horizontal="right" vertical="center"/>
    </xf>
    <xf numFmtId="1" fontId="17" fillId="2" borderId="5" xfId="0" applyNumberFormat="1" applyFont="1" applyFill="1" applyBorder="1" applyAlignment="1">
      <alignment horizontal="center" vertical="center"/>
    </xf>
    <xf numFmtId="1" fontId="18" fillId="2" borderId="5" xfId="0" applyNumberFormat="1" applyFont="1" applyFill="1" applyBorder="1" applyAlignment="1">
      <alignment horizontal="left" vertical="center"/>
    </xf>
    <xf numFmtId="3" fontId="18" fillId="2" borderId="5" xfId="0" applyNumberFormat="1" applyFont="1" applyFill="1" applyBorder="1" applyAlignment="1">
      <alignment horizontal="left" vertical="center"/>
    </xf>
    <xf numFmtId="0" fontId="17" fillId="2" borderId="5" xfId="0" applyFont="1" applyFill="1" applyBorder="1" applyAlignment="1">
      <alignment horizontal="right" vertical="center"/>
    </xf>
    <xf numFmtId="0" fontId="17" fillId="2" borderId="0" xfId="0" applyFont="1" applyFill="1" applyBorder="1" applyAlignment="1">
      <alignment horizontal="center" vertical="center"/>
    </xf>
    <xf numFmtId="0" fontId="16" fillId="2" borderId="0" xfId="0" applyFont="1" applyFill="1" applyBorder="1" applyAlignment="1">
      <alignment vertical="center"/>
    </xf>
    <xf numFmtId="0" fontId="16" fillId="2" borderId="0" xfId="0" applyFont="1" applyFill="1" applyAlignment="1">
      <alignment vertical="center"/>
    </xf>
    <xf numFmtId="0" fontId="14" fillId="2" borderId="0" xfId="0" applyFont="1" applyFill="1" applyBorder="1" applyAlignment="1">
      <alignment horizontal="center" vertical="center"/>
    </xf>
    <xf numFmtId="0" fontId="17" fillId="2" borderId="1" xfId="0" applyFont="1" applyFill="1" applyBorder="1" applyAlignment="1">
      <alignment vertical="center"/>
    </xf>
    <xf numFmtId="0" fontId="17" fillId="2" borderId="1" xfId="0" applyFont="1" applyFill="1" applyBorder="1" applyAlignment="1">
      <alignment horizontal="right" vertical="center"/>
    </xf>
    <xf numFmtId="0" fontId="17" fillId="2" borderId="3" xfId="0" quotePrefix="1" applyFont="1" applyFill="1" applyBorder="1" applyAlignment="1">
      <alignment vertical="center"/>
    </xf>
    <xf numFmtId="1" fontId="17" fillId="2" borderId="3" xfId="0" applyNumberFormat="1" applyFont="1" applyFill="1" applyBorder="1" applyAlignment="1">
      <alignment vertical="center"/>
    </xf>
    <xf numFmtId="1" fontId="17" fillId="2" borderId="3" xfId="0" applyNumberFormat="1" applyFont="1" applyFill="1" applyBorder="1" applyAlignment="1">
      <alignment horizontal="right" vertical="center"/>
    </xf>
    <xf numFmtId="1" fontId="17" fillId="2" borderId="3" xfId="0" applyNumberFormat="1" applyFont="1" applyFill="1" applyBorder="1" applyAlignment="1">
      <alignment horizontal="center" vertical="center"/>
    </xf>
    <xf numFmtId="1" fontId="18" fillId="2" borderId="3" xfId="0" applyNumberFormat="1" applyFont="1" applyFill="1" applyBorder="1" applyAlignment="1">
      <alignment horizontal="left" vertical="center"/>
    </xf>
    <xf numFmtId="3" fontId="18" fillId="2" borderId="3" xfId="0" applyNumberFormat="1" applyFont="1" applyFill="1" applyBorder="1" applyAlignment="1">
      <alignment horizontal="left" vertical="center"/>
    </xf>
    <xf numFmtId="0" fontId="1" fillId="2" borderId="0" xfId="0" applyFont="1" applyFill="1" applyBorder="1" applyAlignment="1">
      <alignment vertical="center"/>
    </xf>
    <xf numFmtId="0" fontId="18" fillId="2" borderId="0" xfId="0" applyFont="1" applyFill="1" applyAlignment="1">
      <alignment vertical="center"/>
    </xf>
    <xf numFmtId="0" fontId="17" fillId="2" borderId="0" xfId="0" applyFont="1" applyFill="1" applyAlignment="1">
      <alignment vertical="center"/>
    </xf>
    <xf numFmtId="0" fontId="4" fillId="2" borderId="0" xfId="0" applyFont="1" applyFill="1" applyAlignment="1">
      <alignment vertical="center"/>
    </xf>
    <xf numFmtId="0" fontId="12" fillId="2" borderId="3" xfId="0" applyFont="1" applyFill="1" applyBorder="1" applyAlignment="1">
      <alignment vertical="center"/>
    </xf>
    <xf numFmtId="1" fontId="19" fillId="2" borderId="0" xfId="0" applyNumberFormat="1" applyFont="1" applyFill="1" applyBorder="1" applyAlignment="1">
      <alignment vertical="center"/>
    </xf>
    <xf numFmtId="0" fontId="18" fillId="2" borderId="0" xfId="0" applyFont="1" applyFill="1" applyBorder="1" applyAlignment="1">
      <alignment vertical="center"/>
    </xf>
    <xf numFmtId="0" fontId="15" fillId="2" borderId="5" xfId="0" applyFont="1" applyFill="1" applyBorder="1" applyAlignment="1">
      <alignment vertical="center"/>
    </xf>
    <xf numFmtId="1" fontId="18" fillId="2" borderId="5" xfId="0" applyNumberFormat="1" applyFont="1" applyFill="1" applyBorder="1" applyAlignment="1">
      <alignment vertical="center"/>
    </xf>
    <xf numFmtId="0" fontId="18" fillId="2" borderId="5" xfId="0" applyFont="1" applyFill="1" applyBorder="1" applyAlignment="1">
      <alignment vertical="center"/>
    </xf>
    <xf numFmtId="0" fontId="17" fillId="2" borderId="1" xfId="0" applyFont="1" applyFill="1" applyBorder="1" applyAlignment="1">
      <alignment horizontal="center" vertical="center"/>
    </xf>
    <xf numFmtId="0" fontId="17" fillId="2" borderId="1" xfId="0" quotePrefix="1" applyFont="1" applyFill="1" applyBorder="1" applyAlignment="1">
      <alignment vertical="center"/>
    </xf>
    <xf numFmtId="0" fontId="17" fillId="2" borderId="1" xfId="0" applyNumberFormat="1" applyFont="1" applyFill="1" applyBorder="1" applyAlignment="1">
      <alignment horizontal="right" vertical="center"/>
    </xf>
    <xf numFmtId="0" fontId="13" fillId="2" borderId="0" xfId="0" applyFont="1" applyFill="1" applyBorder="1" applyAlignment="1">
      <alignment horizontal="center" vertical="center"/>
    </xf>
    <xf numFmtId="0" fontId="4" fillId="2" borderId="0" xfId="0" applyFont="1" applyFill="1" applyBorder="1" applyAlignment="1">
      <alignment vertical="center"/>
    </xf>
    <xf numFmtId="0" fontId="1" fillId="2" borderId="3" xfId="0" applyFont="1" applyFill="1" applyBorder="1" applyAlignment="1">
      <alignment vertical="center"/>
    </xf>
    <xf numFmtId="0" fontId="14" fillId="2" borderId="0" xfId="0" applyFont="1" applyFill="1" applyBorder="1" applyAlignment="1">
      <alignment vertical="center"/>
    </xf>
    <xf numFmtId="0" fontId="13" fillId="2" borderId="0" xfId="0" applyFont="1" applyFill="1" applyBorder="1" applyAlignment="1">
      <alignment horizontal="right" vertical="center"/>
    </xf>
    <xf numFmtId="3" fontId="15" fillId="2" borderId="0" xfId="0" applyNumberFormat="1" applyFont="1" applyFill="1" applyBorder="1" applyAlignment="1">
      <alignment vertical="center"/>
    </xf>
    <xf numFmtId="0" fontId="15" fillId="2" borderId="0" xfId="0" applyFont="1" applyFill="1" applyBorder="1" applyAlignment="1">
      <alignment horizontal="right" vertical="center"/>
    </xf>
    <xf numFmtId="3" fontId="19" fillId="2" borderId="0" xfId="0" applyNumberFormat="1" applyFont="1" applyFill="1" applyBorder="1" applyAlignment="1">
      <alignment horizontal="left" vertical="center"/>
    </xf>
    <xf numFmtId="3" fontId="17" fillId="2" borderId="0" xfId="0" applyNumberFormat="1" applyFont="1" applyFill="1" applyBorder="1" applyAlignment="1">
      <alignment horizontal="left" vertical="center"/>
    </xf>
    <xf numFmtId="0" fontId="15" fillId="2" borderId="0" xfId="0" applyFont="1" applyFill="1" applyBorder="1" applyAlignment="1">
      <alignment horizontal="left" vertical="center"/>
    </xf>
    <xf numFmtId="0" fontId="17" fillId="2" borderId="5" xfId="0" applyFont="1" applyFill="1" applyBorder="1" applyAlignment="1">
      <alignment vertical="center"/>
    </xf>
    <xf numFmtId="3" fontId="17" fillId="2" borderId="5" xfId="0" applyNumberFormat="1" applyFont="1" applyFill="1" applyBorder="1" applyAlignment="1">
      <alignment vertical="center"/>
    </xf>
    <xf numFmtId="0" fontId="17" fillId="2" borderId="5" xfId="0" applyFont="1" applyFill="1" applyBorder="1" applyAlignment="1">
      <alignment horizontal="left" vertical="center"/>
    </xf>
    <xf numFmtId="3" fontId="17" fillId="2" borderId="5" xfId="0" applyNumberFormat="1" applyFont="1" applyFill="1" applyBorder="1" applyAlignment="1">
      <alignment horizontal="right" vertical="center"/>
    </xf>
    <xf numFmtId="3" fontId="17" fillId="2" borderId="5" xfId="0" applyNumberFormat="1" applyFont="1" applyFill="1" applyBorder="1" applyAlignment="1">
      <alignment horizontal="left" vertical="center"/>
    </xf>
    <xf numFmtId="3" fontId="17" fillId="2" borderId="0" xfId="0" applyNumberFormat="1" applyFont="1" applyFill="1" applyBorder="1" applyAlignment="1">
      <alignment horizontal="right" vertical="center"/>
    </xf>
    <xf numFmtId="3" fontId="15" fillId="2" borderId="0" xfId="0" applyNumberFormat="1" applyFont="1" applyFill="1" applyBorder="1" applyAlignment="1">
      <alignment horizontal="left" vertical="center"/>
    </xf>
    <xf numFmtId="0" fontId="13" fillId="2" borderId="5" xfId="0" applyFont="1" applyFill="1" applyBorder="1" applyAlignment="1">
      <alignment vertical="center"/>
    </xf>
    <xf numFmtId="0" fontId="18" fillId="2" borderId="0" xfId="0" applyFont="1" applyFill="1" applyBorder="1" applyAlignment="1">
      <alignment horizontal="left" vertical="center"/>
    </xf>
    <xf numFmtId="0" fontId="14"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right" vertical="center"/>
    </xf>
    <xf numFmtId="0" fontId="17" fillId="2" borderId="3" xfId="0" applyNumberFormat="1" applyFont="1" applyFill="1" applyBorder="1" applyAlignment="1">
      <alignment horizontal="right" vertical="center"/>
    </xf>
    <xf numFmtId="3" fontId="13" fillId="2" borderId="0" xfId="0" applyNumberFormat="1" applyFont="1" applyFill="1" applyBorder="1" applyAlignment="1">
      <alignment vertical="center"/>
    </xf>
    <xf numFmtId="3" fontId="15" fillId="2" borderId="5" xfId="0" applyNumberFormat="1" applyFont="1" applyFill="1" applyBorder="1" applyAlignment="1">
      <alignment vertical="center"/>
    </xf>
    <xf numFmtId="0" fontId="15" fillId="2" borderId="5" xfId="0" applyFont="1" applyFill="1" applyBorder="1" applyAlignment="1">
      <alignment horizontal="right" vertical="center"/>
    </xf>
    <xf numFmtId="3" fontId="19" fillId="2" borderId="5" xfId="0" applyNumberFormat="1" applyFont="1" applyFill="1" applyBorder="1" applyAlignment="1">
      <alignment horizontal="left" vertical="center"/>
    </xf>
    <xf numFmtId="0" fontId="1" fillId="2" borderId="0" xfId="0" applyFont="1" applyFill="1" applyBorder="1"/>
    <xf numFmtId="0" fontId="13" fillId="2" borderId="0" xfId="0" applyFont="1" applyFill="1" applyBorder="1"/>
    <xf numFmtId="0" fontId="1" fillId="2" borderId="3" xfId="0" applyFont="1" applyFill="1" applyBorder="1"/>
    <xf numFmtId="0" fontId="13" fillId="2" borderId="3" xfId="0" applyFont="1" applyFill="1" applyBorder="1"/>
    <xf numFmtId="0" fontId="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applyFont="1" applyFill="1" applyBorder="1" applyAlignment="1">
      <alignment horizontal="center"/>
    </xf>
    <xf numFmtId="0" fontId="15" fillId="2" borderId="0" xfId="0" applyFont="1" applyFill="1" applyBorder="1" applyAlignment="1">
      <alignment horizontal="center" textRotation="90"/>
    </xf>
    <xf numFmtId="0" fontId="13" fillId="2" borderId="3" xfId="0" applyFont="1" applyFill="1" applyBorder="1" applyAlignment="1">
      <alignment horizontal="center" vertical="center" wrapText="1"/>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15" fillId="2" borderId="3" xfId="0" applyFont="1" applyFill="1" applyBorder="1" applyAlignment="1">
      <alignment horizontal="center" textRotation="90"/>
    </xf>
    <xf numFmtId="0" fontId="4" fillId="2" borderId="0" xfId="0" applyFont="1" applyFill="1" applyBorder="1"/>
    <xf numFmtId="0" fontId="13" fillId="2" borderId="1" xfId="0" applyFont="1" applyFill="1" applyBorder="1" applyAlignment="1">
      <alignment vertical="center"/>
    </xf>
    <xf numFmtId="0" fontId="13" fillId="2" borderId="1" xfId="0" applyFont="1" applyFill="1" applyBorder="1" applyAlignment="1">
      <alignment horizontal="center" vertical="center"/>
    </xf>
    <xf numFmtId="0" fontId="17" fillId="2" borderId="3" xfId="0" applyFont="1" applyFill="1" applyBorder="1" applyAlignment="1">
      <alignment vertical="center"/>
    </xf>
    <xf numFmtId="0" fontId="18" fillId="2" borderId="3" xfId="0" applyFont="1" applyFill="1" applyBorder="1" applyAlignment="1">
      <alignment vertical="center"/>
    </xf>
    <xf numFmtId="0" fontId="18" fillId="2" borderId="3" xfId="0" applyFont="1" applyFill="1" applyBorder="1" applyAlignment="1">
      <alignment horizontal="left" vertical="center"/>
    </xf>
    <xf numFmtId="0" fontId="4" fillId="2" borderId="0" xfId="0" applyFont="1" applyFill="1" applyBorder="1" applyAlignment="1">
      <alignment horizontal="right" vertical="center"/>
    </xf>
    <xf numFmtId="0" fontId="18" fillId="2" borderId="0" xfId="0" applyFont="1" applyFill="1" applyBorder="1" applyAlignment="1">
      <alignment horizontal="right" vertical="center"/>
    </xf>
    <xf numFmtId="0" fontId="13" fillId="2" borderId="0" xfId="0" applyFont="1" applyFill="1" applyBorder="1" applyAlignment="1">
      <alignment horizontal="left" vertical="center"/>
    </xf>
    <xf numFmtId="0" fontId="13" fillId="2" borderId="3" xfId="0" applyFont="1" applyFill="1" applyBorder="1" applyAlignment="1">
      <alignment horizontal="left" vertical="center"/>
    </xf>
    <xf numFmtId="3" fontId="20" fillId="2" borderId="0" xfId="0" applyNumberFormat="1" applyFont="1" applyFill="1" applyBorder="1" applyAlignment="1">
      <alignment horizontal="right" vertical="center"/>
    </xf>
    <xf numFmtId="3" fontId="20" fillId="2" borderId="0" xfId="0" applyNumberFormat="1" applyFont="1" applyFill="1" applyBorder="1" applyAlignment="1">
      <alignment vertical="center"/>
    </xf>
    <xf numFmtId="0" fontId="17" fillId="2" borderId="0" xfId="0" applyFont="1" applyFill="1" applyBorder="1" applyAlignment="1">
      <alignment horizontal="center" vertical="center" wrapText="1"/>
    </xf>
    <xf numFmtId="0" fontId="17" fillId="2" borderId="3" xfId="0" applyFont="1" applyFill="1" applyBorder="1" applyAlignment="1">
      <alignment vertical="center" wrapText="1"/>
    </xf>
    <xf numFmtId="0" fontId="18" fillId="2" borderId="3"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vertical="center" wrapText="1"/>
    </xf>
    <xf numFmtId="164" fontId="17" fillId="2" borderId="0" xfId="0" applyNumberFormat="1" applyFont="1" applyFill="1" applyBorder="1" applyAlignment="1">
      <alignment vertical="center"/>
    </xf>
    <xf numFmtId="0" fontId="17" fillId="2" borderId="0" xfId="0" applyFont="1" applyFill="1" applyBorder="1" applyAlignment="1">
      <alignment vertical="center" wrapText="1"/>
    </xf>
    <xf numFmtId="3" fontId="17" fillId="2" borderId="3" xfId="0" applyNumberFormat="1" applyFont="1" applyFill="1" applyBorder="1" applyAlignment="1">
      <alignment horizontal="right" vertical="center"/>
    </xf>
    <xf numFmtId="0" fontId="18" fillId="2" borderId="3" xfId="0" applyFont="1" applyFill="1" applyBorder="1" applyAlignment="1">
      <alignment horizontal="left" vertical="center" wrapText="1"/>
    </xf>
    <xf numFmtId="0" fontId="18" fillId="2" borderId="0" xfId="0" applyNumberFormat="1" applyFont="1" applyFill="1" applyBorder="1" applyAlignment="1">
      <alignment horizontal="left" vertical="center" wrapText="1"/>
    </xf>
    <xf numFmtId="0" fontId="17" fillId="2" borderId="0" xfId="0" applyFont="1" applyFill="1" applyBorder="1" applyAlignment="1">
      <alignment horizontal="left" vertical="center" wrapText="1"/>
    </xf>
    <xf numFmtId="0" fontId="21" fillId="2" borderId="0" xfId="0" applyFont="1" applyFill="1" applyBorder="1" applyAlignment="1">
      <alignment vertical="center"/>
    </xf>
    <xf numFmtId="0" fontId="22" fillId="2" borderId="0" xfId="0" applyFont="1" applyFill="1" applyBorder="1" applyAlignment="1">
      <alignment vertical="center"/>
    </xf>
    <xf numFmtId="0" fontId="17" fillId="2" borderId="0" xfId="0" applyNumberFormat="1" applyFont="1" applyFill="1" applyBorder="1" applyAlignment="1">
      <alignment vertical="center"/>
    </xf>
    <xf numFmtId="0" fontId="23" fillId="2" borderId="0" xfId="0" applyFont="1" applyFill="1" applyBorder="1" applyAlignment="1">
      <alignment vertical="center"/>
    </xf>
    <xf numFmtId="0" fontId="24" fillId="2" borderId="0" xfId="0" applyFont="1" applyFill="1" applyBorder="1" applyAlignment="1">
      <alignment vertical="center"/>
    </xf>
    <xf numFmtId="0" fontId="25" fillId="2" borderId="0" xfId="0" applyFont="1" applyFill="1" applyBorder="1" applyAlignment="1">
      <alignment vertical="center"/>
    </xf>
    <xf numFmtId="0" fontId="4" fillId="2" borderId="0" xfId="0" applyNumberFormat="1" applyFont="1" applyFill="1" applyBorder="1" applyAlignment="1">
      <alignment vertical="center"/>
    </xf>
    <xf numFmtId="0" fontId="26" fillId="2" borderId="0" xfId="0" applyFont="1" applyFill="1" applyBorder="1" applyAlignment="1">
      <alignment vertical="center"/>
    </xf>
    <xf numFmtId="0" fontId="27" fillId="2" borderId="3" xfId="0" applyFont="1" applyFill="1" applyBorder="1" applyAlignment="1">
      <alignment horizontal="center" vertical="center"/>
    </xf>
    <xf numFmtId="0" fontId="16" fillId="2" borderId="5" xfId="0" applyFont="1" applyFill="1" applyBorder="1" applyAlignment="1">
      <alignment vertical="center"/>
    </xf>
    <xf numFmtId="0" fontId="15" fillId="2" borderId="5" xfId="0" applyFont="1" applyFill="1" applyBorder="1" applyAlignment="1">
      <alignment horizontal="left" vertical="center"/>
    </xf>
    <xf numFmtId="3" fontId="15" fillId="2" borderId="0" xfId="0" applyNumberFormat="1" applyFont="1" applyFill="1" applyBorder="1" applyAlignment="1">
      <alignment horizontal="center" vertical="center"/>
    </xf>
    <xf numFmtId="3" fontId="15" fillId="2" borderId="0" xfId="0" applyNumberFormat="1" applyFont="1" applyFill="1" applyBorder="1" applyAlignment="1">
      <alignment horizontal="right" vertical="center"/>
    </xf>
    <xf numFmtId="3" fontId="17" fillId="2" borderId="0" xfId="0" applyNumberFormat="1" applyFont="1" applyFill="1" applyBorder="1" applyAlignment="1">
      <alignment horizontal="center" vertical="center"/>
    </xf>
    <xf numFmtId="3" fontId="17" fillId="2" borderId="5" xfId="0" applyNumberFormat="1" applyFont="1" applyFill="1" applyBorder="1" applyAlignment="1">
      <alignment horizontal="center" vertical="center"/>
    </xf>
    <xf numFmtId="3" fontId="15" fillId="2" borderId="5" xfId="0" applyNumberFormat="1" applyFont="1" applyFill="1" applyBorder="1" applyAlignment="1">
      <alignment horizontal="center" vertical="center"/>
    </xf>
    <xf numFmtId="3" fontId="18" fillId="2" borderId="0" xfId="0" applyNumberFormat="1" applyFont="1" applyFill="1" applyBorder="1" applyAlignment="1">
      <alignment vertical="center"/>
    </xf>
    <xf numFmtId="0" fontId="14" fillId="2" borderId="0" xfId="0" quotePrefix="1" applyFont="1" applyFill="1" applyBorder="1" applyAlignment="1">
      <alignment vertical="center"/>
    </xf>
    <xf numFmtId="0" fontId="15" fillId="2" borderId="3" xfId="0" applyFont="1" applyFill="1" applyBorder="1" applyAlignment="1">
      <alignment vertical="center"/>
    </xf>
    <xf numFmtId="3" fontId="15" fillId="2" borderId="3" xfId="0" applyNumberFormat="1" applyFont="1" applyFill="1" applyBorder="1" applyAlignment="1">
      <alignment vertical="center"/>
    </xf>
    <xf numFmtId="3" fontId="15" fillId="2" borderId="5" xfId="0" applyNumberFormat="1" applyFont="1" applyFill="1" applyBorder="1" applyAlignment="1">
      <alignment horizontal="right" vertical="center"/>
    </xf>
    <xf numFmtId="0" fontId="17" fillId="2" borderId="5" xfId="0" applyNumberFormat="1" applyFont="1" applyFill="1" applyBorder="1" applyAlignment="1">
      <alignment horizontal="right" vertical="center"/>
    </xf>
    <xf numFmtId="0" fontId="3" fillId="2" borderId="0" xfId="0" applyFont="1" applyFill="1" applyBorder="1" applyAlignment="1">
      <alignment horizontal="justify" vertical="center"/>
    </xf>
    <xf numFmtId="0" fontId="15" fillId="2" borderId="3" xfId="0" applyFont="1" applyFill="1" applyBorder="1" applyAlignment="1">
      <alignment horizontal="center" vertical="center"/>
    </xf>
    <xf numFmtId="0" fontId="16" fillId="2" borderId="3" xfId="0" applyFont="1" applyFill="1" applyBorder="1" applyAlignment="1">
      <alignment horizontal="center" vertical="center"/>
    </xf>
    <xf numFmtId="0" fontId="27" fillId="2" borderId="3" xfId="0" applyFont="1" applyFill="1" applyBorder="1" applyAlignment="1">
      <alignment vertical="center"/>
    </xf>
    <xf numFmtId="3" fontId="15" fillId="2" borderId="5" xfId="0" applyNumberFormat="1" applyFont="1" applyFill="1" applyBorder="1" applyAlignment="1">
      <alignment horizontal="left" vertical="center"/>
    </xf>
    <xf numFmtId="0" fontId="19" fillId="2" borderId="0" xfId="0" applyFont="1" applyFill="1" applyBorder="1" applyAlignment="1">
      <alignment horizontal="left" vertical="center"/>
    </xf>
    <xf numFmtId="0" fontId="19" fillId="2" borderId="5" xfId="0" applyFont="1" applyFill="1" applyBorder="1" applyAlignment="1">
      <alignment horizontal="left" vertical="center"/>
    </xf>
    <xf numFmtId="0" fontId="4" fillId="2" borderId="0" xfId="0" applyFont="1" applyFill="1" applyBorder="1" applyAlignment="1">
      <alignment vertical="center" wrapText="1"/>
    </xf>
    <xf numFmtId="0" fontId="17" fillId="2" borderId="2" xfId="0" applyFont="1" applyFill="1" applyBorder="1" applyAlignment="1">
      <alignment horizontal="right" vertical="center"/>
    </xf>
    <xf numFmtId="0" fontId="15" fillId="2" borderId="2" xfId="0" applyFont="1" applyFill="1" applyBorder="1" applyAlignment="1">
      <alignment horizontal="right" vertical="center"/>
    </xf>
    <xf numFmtId="0" fontId="17" fillId="2" borderId="3" xfId="0" applyFont="1" applyFill="1" applyBorder="1" applyAlignment="1">
      <alignment horizontal="left" vertical="center"/>
    </xf>
    <xf numFmtId="3" fontId="4" fillId="2" borderId="0" xfId="0" applyNumberFormat="1" applyFont="1" applyFill="1" applyBorder="1" applyAlignment="1">
      <alignment vertical="center"/>
    </xf>
    <xf numFmtId="0" fontId="2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0" applyFont="1" applyFill="1" applyBorder="1" applyAlignment="1">
      <alignment vertical="center"/>
    </xf>
    <xf numFmtId="0" fontId="29" fillId="0" borderId="0" xfId="0" applyFont="1"/>
    <xf numFmtId="0" fontId="30" fillId="0" borderId="0" xfId="0" applyFont="1"/>
    <xf numFmtId="0" fontId="3" fillId="2" borderId="0" xfId="0" applyFont="1" applyFill="1" applyBorder="1" applyAlignment="1"/>
    <xf numFmtId="0" fontId="4" fillId="2" borderId="0" xfId="0" applyFont="1" applyFill="1"/>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0" xfId="0" applyFont="1" applyFill="1" applyBorder="1" applyAlignment="1">
      <alignment vertical="center"/>
    </xf>
    <xf numFmtId="0" fontId="15" fillId="2" borderId="0" xfId="0" applyFont="1" applyFill="1" applyBorder="1" applyAlignment="1">
      <alignment horizontal="right" vertical="center"/>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3" xfId="0" applyFont="1" applyFill="1" applyBorder="1" applyAlignment="1">
      <alignment vertical="center"/>
    </xf>
    <xf numFmtId="0" fontId="3"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1" xfId="0" applyFont="1" applyFill="1" applyBorder="1" applyAlignment="1">
      <alignment horizontal="center" vertical="top" wrapText="1"/>
    </xf>
    <xf numFmtId="0" fontId="9"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0" applyFont="1" applyFill="1" applyBorder="1" applyAlignment="1">
      <alignment horizontal="center" vertical="center" wrapText="1"/>
    </xf>
    <xf numFmtId="0" fontId="17"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3" fillId="2" borderId="0" xfId="0" applyFont="1" applyFill="1" applyBorder="1" applyAlignment="1"/>
    <xf numFmtId="0" fontId="17" fillId="2" borderId="0" xfId="0" applyFont="1" applyFill="1" applyBorder="1" applyAlignment="1">
      <alignment horizontal="right"/>
    </xf>
    <xf numFmtId="0" fontId="18" fillId="2" borderId="0" xfId="0" applyFont="1" applyFill="1" applyBorder="1" applyAlignment="1"/>
    <xf numFmtId="3" fontId="17" fillId="2" borderId="0" xfId="0" applyNumberFormat="1" applyFont="1" applyFill="1" applyBorder="1" applyAlignment="1"/>
    <xf numFmtId="0" fontId="18" fillId="2" borderId="0" xfId="0" applyFont="1" applyFill="1" applyBorder="1" applyAlignment="1">
      <alignment horizontal="left"/>
    </xf>
    <xf numFmtId="3" fontId="17" fillId="2" borderId="0" xfId="0" applyNumberFormat="1" applyFont="1" applyFill="1" applyBorder="1" applyAlignment="1">
      <alignment horizontal="right"/>
    </xf>
    <xf numFmtId="0" fontId="17" fillId="2" borderId="0" xfId="0" applyFont="1" applyFill="1" applyBorder="1" applyAlignment="1"/>
    <xf numFmtId="0" fontId="18" fillId="2" borderId="0" xfId="0" applyFont="1" applyFill="1" applyBorder="1" applyAlignment="1">
      <alignment horizontal="right"/>
    </xf>
    <xf numFmtId="0" fontId="17" fillId="2" borderId="0" xfId="0" applyFont="1" applyFill="1" applyBorder="1" applyAlignment="1">
      <alignment horizontal="left"/>
    </xf>
    <xf numFmtId="0" fontId="13"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4" fillId="2" borderId="0" xfId="0" applyFont="1" applyFill="1" applyBorder="1" applyAlignment="1">
      <alignment horizontal="right" vertical="center"/>
    </xf>
    <xf numFmtId="0" fontId="9" fillId="2" borderId="0" xfId="0" applyFont="1" applyFill="1" applyBorder="1" applyAlignment="1">
      <alignment vertical="center"/>
    </xf>
    <xf numFmtId="0" fontId="17"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17" fillId="2" borderId="3" xfId="0" applyFont="1" applyFill="1" applyBorder="1" applyAlignment="1">
      <alignment horizontal="center" vertical="center"/>
    </xf>
    <xf numFmtId="0" fontId="14"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31" fillId="2" borderId="0" xfId="0" applyFont="1" applyFill="1" applyBorder="1" applyAlignment="1">
      <alignment vertical="center"/>
    </xf>
    <xf numFmtId="3" fontId="18" fillId="2" borderId="0" xfId="0" applyNumberFormat="1" applyFont="1" applyFill="1" applyBorder="1" applyAlignment="1">
      <alignment horizontal="left"/>
    </xf>
    <xf numFmtId="0" fontId="18" fillId="2" borderId="0" xfId="0" applyFont="1" applyFill="1" applyBorder="1" applyAlignment="1">
      <alignment wrapText="1"/>
    </xf>
    <xf numFmtId="164" fontId="17" fillId="2" borderId="0" xfId="0" applyNumberFormat="1" applyFont="1" applyFill="1" applyBorder="1" applyAlignment="1"/>
    <xf numFmtId="0" fontId="18" fillId="2" borderId="0" xfId="0" applyFont="1" applyFill="1" applyBorder="1" applyAlignment="1">
      <alignment horizontal="left" wrapText="1"/>
    </xf>
    <xf numFmtId="0" fontId="17" fillId="2" borderId="0" xfId="0" applyFont="1" applyFill="1" applyBorder="1" applyAlignment="1">
      <alignment wrapText="1"/>
    </xf>
    <xf numFmtId="1" fontId="17" fillId="2" borderId="0" xfId="0" applyNumberFormat="1" applyFont="1" applyFill="1" applyBorder="1" applyAlignment="1"/>
    <xf numFmtId="0" fontId="17" fillId="2" borderId="0" xfId="0" applyFont="1" applyFill="1" applyBorder="1" applyAlignment="1">
      <alignment horizontal="left" wrapText="1"/>
    </xf>
    <xf numFmtId="3" fontId="20" fillId="2" borderId="0" xfId="0" applyNumberFormat="1" applyFont="1" applyFill="1" applyBorder="1" applyAlignment="1"/>
    <xf numFmtId="0" fontId="4" fillId="2" borderId="4" xfId="0" applyFont="1" applyFill="1" applyBorder="1" applyAlignment="1">
      <alignment horizontal="center" vertical="center" wrapText="1"/>
    </xf>
    <xf numFmtId="0" fontId="31"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31" fillId="2" borderId="0" xfId="0" applyFont="1" applyFill="1" applyBorder="1" applyAlignment="1">
      <alignment horizontal="center" vertical="center"/>
    </xf>
    <xf numFmtId="0" fontId="31" fillId="2" borderId="3"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3" xfId="0" applyFont="1" applyFill="1" applyBorder="1" applyAlignment="1">
      <alignment vertical="center" wrapText="1"/>
    </xf>
    <xf numFmtId="0" fontId="9" fillId="2"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3" fontId="17" fillId="2" borderId="7" xfId="0" applyNumberFormat="1" applyFont="1" applyFill="1" applyBorder="1" applyAlignment="1">
      <alignment vertical="center"/>
    </xf>
    <xf numFmtId="1" fontId="17" fillId="2" borderId="7" xfId="0" applyNumberFormat="1" applyFont="1" applyFill="1" applyBorder="1" applyAlignment="1">
      <alignment vertical="center"/>
    </xf>
    <xf numFmtId="0" fontId="9" fillId="2" borderId="0" xfId="0" applyFont="1" applyFill="1" applyBorder="1" applyAlignment="1"/>
    <xf numFmtId="0" fontId="9" fillId="2" borderId="0" xfId="0" quotePrefix="1" applyFont="1"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0" xfId="0" applyFont="1" applyFill="1" applyBorder="1" applyAlignment="1">
      <alignment vertical="center"/>
    </xf>
    <xf numFmtId="0" fontId="15" fillId="2" borderId="0" xfId="0" applyFont="1" applyFill="1" applyBorder="1" applyAlignment="1">
      <alignment horizontal="right" vertical="center"/>
    </xf>
    <xf numFmtId="0" fontId="17" fillId="2" borderId="0"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0" xfId="0" applyFont="1" applyFill="1" applyBorder="1" applyAlignment="1">
      <alignment horizontal="center" vertical="top" wrapText="1"/>
    </xf>
    <xf numFmtId="0" fontId="1" fillId="2" borderId="0" xfId="0" applyFont="1" applyFill="1" applyBorder="1" applyAlignment="1">
      <alignment vertical="center" wrapText="1"/>
    </xf>
    <xf numFmtId="0" fontId="15" fillId="2" borderId="0" xfId="0" applyFont="1" applyFill="1" applyBorder="1" applyAlignment="1">
      <alignment horizontal="center" textRotation="90"/>
    </xf>
    <xf numFmtId="0" fontId="3" fillId="2" borderId="0" xfId="0" applyFont="1" applyFill="1" applyBorder="1" applyAlignment="1">
      <alignment horizontal="center"/>
    </xf>
    <xf numFmtId="0" fontId="4" fillId="2" borderId="0" xfId="0" applyFont="1" applyFill="1" applyBorder="1" applyAlignment="1">
      <alignment horizontal="center" textRotation="90"/>
    </xf>
    <xf numFmtId="0" fontId="3" fillId="2" borderId="0" xfId="0" applyFont="1" applyFill="1" applyBorder="1" applyAlignment="1">
      <alignment horizont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0" xfId="0" applyFont="1" applyFill="1" applyBorder="1" applyAlignment="1">
      <alignment vertical="center"/>
    </xf>
    <xf numFmtId="0" fontId="35" fillId="2" borderId="0" xfId="0" applyFont="1" applyFill="1" applyBorder="1" applyAlignment="1">
      <alignment horizontal="center" vertical="center" wrapText="1"/>
    </xf>
    <xf numFmtId="0" fontId="17" fillId="2" borderId="0" xfId="0" applyFont="1" applyFill="1" applyBorder="1" applyAlignment="1">
      <alignment horizontal="center"/>
    </xf>
    <xf numFmtId="1" fontId="15" fillId="2" borderId="7" xfId="0" applyNumberFormat="1" applyFont="1" applyFill="1" applyBorder="1" applyAlignment="1">
      <alignment vertical="center"/>
    </xf>
    <xf numFmtId="3" fontId="15" fillId="2" borderId="7" xfId="0" applyNumberFormat="1" applyFont="1" applyFill="1" applyBorder="1" applyAlignment="1">
      <alignment vertical="center"/>
    </xf>
    <xf numFmtId="0" fontId="13" fillId="2" borderId="0" xfId="0" applyFont="1" applyFill="1" applyBorder="1" applyAlignment="1">
      <alignment vertical="center"/>
    </xf>
    <xf numFmtId="0" fontId="17" fillId="2" borderId="0" xfId="0" applyFont="1" applyFill="1" applyBorder="1" applyAlignment="1">
      <alignment vertical="center"/>
    </xf>
    <xf numFmtId="165" fontId="13" fillId="2" borderId="0" xfId="0" applyNumberFormat="1" applyFont="1" applyFill="1" applyBorder="1" applyAlignment="1">
      <alignment vertical="center"/>
    </xf>
    <xf numFmtId="166" fontId="13" fillId="2" borderId="0" xfId="0" applyNumberFormat="1" applyFont="1" applyFill="1" applyBorder="1" applyAlignment="1">
      <alignment vertical="center"/>
    </xf>
    <xf numFmtId="167" fontId="13" fillId="2" borderId="0" xfId="0" applyNumberFormat="1" applyFont="1" applyFill="1" applyBorder="1" applyAlignment="1">
      <alignment vertical="center"/>
    </xf>
    <xf numFmtId="3" fontId="36" fillId="2" borderId="0" xfId="0" applyNumberFormat="1" applyFont="1" applyFill="1" applyBorder="1" applyAlignment="1">
      <alignment vertical="center"/>
    </xf>
    <xf numFmtId="3" fontId="37" fillId="2" borderId="5" xfId="0" applyNumberFormat="1" applyFont="1" applyFill="1" applyBorder="1" applyAlignment="1">
      <alignment vertical="center"/>
    </xf>
    <xf numFmtId="0" fontId="17" fillId="2" borderId="0" xfId="0" applyFont="1" applyFill="1" applyBorder="1" applyAlignment="1">
      <alignment horizontal="right" vertical="center"/>
    </xf>
    <xf numFmtId="3" fontId="19" fillId="2" borderId="0" xfId="0" applyNumberFormat="1" applyFont="1" applyFill="1" applyBorder="1" applyAlignment="1">
      <alignment horizontal="right" vertical="center"/>
    </xf>
    <xf numFmtId="3" fontId="18" fillId="2" borderId="0" xfId="0" applyNumberFormat="1" applyFont="1" applyFill="1" applyBorder="1" applyAlignment="1">
      <alignment horizontal="right" vertical="center"/>
    </xf>
    <xf numFmtId="0" fontId="13" fillId="2" borderId="0" xfId="0" applyFont="1" applyFill="1" applyBorder="1" applyAlignment="1">
      <alignment vertical="center"/>
    </xf>
    <xf numFmtId="0" fontId="13"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Border="1"/>
    <xf numFmtId="0" fontId="9" fillId="2" borderId="0" xfId="0" applyFont="1" applyFill="1" applyAlignment="1">
      <alignment vertical="center"/>
    </xf>
    <xf numFmtId="0" fontId="38" fillId="2" borderId="0" xfId="0" applyFont="1" applyFill="1" applyAlignment="1">
      <alignment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9" fillId="2" borderId="0" xfId="0" applyFont="1" applyFill="1" applyBorder="1" applyAlignment="1">
      <alignment vertical="center"/>
    </xf>
    <xf numFmtId="0" fontId="17" fillId="2" borderId="0" xfId="0" applyFont="1" applyFill="1" applyBorder="1" applyAlignment="1">
      <alignment vertical="center"/>
    </xf>
    <xf numFmtId="0" fontId="7" fillId="2" borderId="5" xfId="0" applyFont="1" applyFill="1" applyBorder="1" applyAlignment="1">
      <alignment horizontal="center" vertical="top"/>
    </xf>
    <xf numFmtId="0" fontId="7" fillId="2" borderId="5" xfId="0" applyFont="1" applyFill="1" applyBorder="1" applyAlignment="1">
      <alignment horizontal="center"/>
    </xf>
    <xf numFmtId="0" fontId="17" fillId="2" borderId="7" xfId="0" applyFont="1" applyFill="1" applyBorder="1" applyAlignment="1">
      <alignment vertical="center"/>
    </xf>
    <xf numFmtId="0" fontId="15" fillId="2" borderId="7" xfId="0" applyFont="1" applyFill="1" applyBorder="1" applyAlignment="1">
      <alignment vertical="center"/>
    </xf>
    <xf numFmtId="0" fontId="39" fillId="2" borderId="0" xfId="0" applyFont="1" applyFill="1" applyBorder="1"/>
    <xf numFmtId="0" fontId="6" fillId="2" borderId="0" xfId="1" applyFont="1" applyFill="1" applyBorder="1" applyAlignment="1" applyProtection="1">
      <alignment vertical="center"/>
    </xf>
    <xf numFmtId="0" fontId="40" fillId="2" borderId="0" xfId="0" applyFont="1" applyFill="1" applyBorder="1" applyAlignment="1">
      <alignment vertical="center"/>
    </xf>
    <xf numFmtId="0" fontId="40" fillId="2" borderId="0" xfId="0" applyFont="1" applyFill="1" applyBorder="1"/>
    <xf numFmtId="0" fontId="41" fillId="2" borderId="0" xfId="1" applyFont="1" applyFill="1" applyBorder="1" applyAlignment="1" applyProtection="1">
      <alignment vertical="center"/>
    </xf>
    <xf numFmtId="0" fontId="31" fillId="2" borderId="0" xfId="0" applyFont="1" applyFill="1" applyBorder="1"/>
    <xf numFmtId="0" fontId="42" fillId="2" borderId="0" xfId="0" applyFont="1" applyFill="1" applyBorder="1"/>
    <xf numFmtId="0" fontId="41" fillId="2" borderId="0" xfId="1" applyFont="1" applyFill="1" applyBorder="1" applyAlignment="1" applyProtection="1"/>
    <xf numFmtId="0" fontId="17" fillId="2" borderId="0" xfId="0" applyFont="1" applyFill="1" applyBorder="1" applyAlignment="1">
      <alignment vertical="center"/>
    </xf>
    <xf numFmtId="0" fontId="7" fillId="2" borderId="6" xfId="0" applyFont="1" applyFill="1" applyBorder="1" applyAlignment="1">
      <alignment horizontal="center" vertical="top"/>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9"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43" fillId="2" borderId="0" xfId="2" applyFill="1"/>
    <xf numFmtId="0" fontId="43" fillId="2" borderId="0" xfId="2" applyFill="1" applyAlignment="1">
      <alignment horizontal="center" vertical="center"/>
    </xf>
    <xf numFmtId="0" fontId="45" fillId="2" borderId="0" xfId="2" applyFont="1" applyFill="1"/>
    <xf numFmtId="0" fontId="46" fillId="2" borderId="0" xfId="2" applyFont="1" applyFill="1"/>
    <xf numFmtId="0" fontId="47" fillId="2" borderId="0" xfId="2" applyFont="1" applyFill="1"/>
    <xf numFmtId="0" fontId="1" fillId="2" borderId="0" xfId="2" applyFont="1" applyFill="1"/>
    <xf numFmtId="0" fontId="2" fillId="2" borderId="0" xfId="3" applyFont="1" applyFill="1" applyAlignment="1" applyProtection="1">
      <alignment horizontal="left"/>
    </xf>
    <xf numFmtId="0" fontId="3" fillId="2" borderId="0" xfId="2" applyFont="1" applyFill="1" applyAlignment="1">
      <alignment horizontal="left"/>
    </xf>
    <xf numFmtId="0" fontId="43" fillId="2" borderId="0" xfId="2" applyFill="1" applyBorder="1"/>
    <xf numFmtId="0" fontId="49" fillId="2" borderId="0" xfId="2" applyFont="1" applyFill="1" applyBorder="1"/>
    <xf numFmtId="0" fontId="7" fillId="2" borderId="0" xfId="0" applyFont="1" applyFill="1" applyBorder="1" applyAlignment="1">
      <alignment vertical="top"/>
    </xf>
    <xf numFmtId="0" fontId="7" fillId="2" borderId="0" xfId="0" applyFont="1" applyFill="1" applyBorder="1" applyAlignment="1"/>
    <xf numFmtId="0" fontId="8" fillId="2" borderId="0" xfId="0" applyFont="1" applyFill="1" applyBorder="1" applyAlignment="1">
      <alignment horizontal="center" vertical="top"/>
    </xf>
    <xf numFmtId="0" fontId="7" fillId="2" borderId="0" xfId="0" applyFont="1" applyFill="1" applyBorder="1" applyAlignment="1">
      <alignment horizontal="center" vertical="top"/>
    </xf>
    <xf numFmtId="0" fontId="7" fillId="2" borderId="3" xfId="0" applyFont="1" applyFill="1" applyBorder="1" applyAlignment="1">
      <alignment horizontal="center" vertical="top"/>
    </xf>
    <xf numFmtId="0" fontId="36" fillId="2" borderId="0" xfId="0" applyFont="1" applyFill="1" applyBorder="1" applyAlignment="1">
      <alignment vertical="center"/>
    </xf>
    <xf numFmtId="0" fontId="50" fillId="2" borderId="0" xfId="0" applyFont="1" applyFill="1" applyBorder="1" applyAlignment="1">
      <alignment vertical="center"/>
    </xf>
    <xf numFmtId="0" fontId="51" fillId="2" borderId="0" xfId="0" applyFont="1" applyFill="1" applyBorder="1" applyAlignment="1">
      <alignment vertical="center"/>
    </xf>
    <xf numFmtId="0" fontId="18" fillId="2" borderId="0" xfId="0" applyFont="1" applyFill="1"/>
    <xf numFmtId="0" fontId="52" fillId="2" borderId="0" xfId="0" applyFont="1" applyFill="1" applyAlignment="1">
      <alignment vertical="center"/>
    </xf>
    <xf numFmtId="0" fontId="3" fillId="2" borderId="3" xfId="0" applyFont="1" applyFill="1" applyBorder="1" applyAlignment="1">
      <alignment vertical="center"/>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0" fontId="52" fillId="2" borderId="0" xfId="0" applyFont="1" applyFill="1" applyBorder="1" applyAlignment="1">
      <alignment vertical="center"/>
    </xf>
    <xf numFmtId="0" fontId="18" fillId="2" borderId="0" xfId="0" applyFont="1" applyFill="1" applyBorder="1" applyAlignment="1">
      <alignment horizontal="left" vertical="top"/>
    </xf>
    <xf numFmtId="0" fontId="53"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49" fontId="4" fillId="2" borderId="0" xfId="0" applyNumberFormat="1" applyFont="1" applyFill="1" applyBorder="1" applyAlignment="1">
      <alignment vertical="center" wrapText="1"/>
    </xf>
    <xf numFmtId="0" fontId="52" fillId="2" borderId="0" xfId="0" applyFont="1" applyFill="1" applyBorder="1"/>
    <xf numFmtId="0" fontId="3" fillId="2" borderId="3" xfId="0" applyFont="1" applyFill="1" applyBorder="1" applyAlignment="1">
      <alignment horizontal="center" vertical="center"/>
    </xf>
    <xf numFmtId="0" fontId="3" fillId="2" borderId="3"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0" xfId="0" applyFont="1" applyFill="1" applyBorder="1" applyAlignment="1">
      <alignment vertical="center"/>
    </xf>
    <xf numFmtId="49" fontId="4" fillId="2" borderId="0" xfId="0" applyNumberFormat="1" applyFont="1" applyFill="1" applyBorder="1" applyAlignment="1">
      <alignment vertical="center" wrapText="1"/>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3" fontId="13" fillId="2" borderId="0" xfId="0" applyNumberFormat="1" applyFont="1" applyFill="1" applyBorder="1" applyAlignment="1"/>
    <xf numFmtId="0" fontId="17" fillId="2" borderId="0" xfId="0" applyFont="1" applyFill="1" applyBorder="1" applyAlignment="1">
      <alignment vertical="center"/>
    </xf>
    <xf numFmtId="0" fontId="7" fillId="2" borderId="6" xfId="0" applyFont="1" applyFill="1" applyBorder="1" applyAlignment="1">
      <alignment horizontal="center" vertical="top"/>
    </xf>
    <xf numFmtId="0" fontId="8" fillId="2" borderId="6" xfId="0" applyFont="1" applyFill="1" applyBorder="1" applyAlignment="1">
      <alignment horizontal="center" vertical="top"/>
    </xf>
    <xf numFmtId="0" fontId="7" fillId="2" borderId="5" xfId="0" applyFont="1" applyFill="1" applyBorder="1" applyAlignment="1">
      <alignment horizontal="center" vertical="top"/>
    </xf>
    <xf numFmtId="0" fontId="8" fillId="2" borderId="5" xfId="0" applyFont="1" applyFill="1" applyBorder="1" applyAlignment="1">
      <alignment horizontal="center" vertical="top"/>
    </xf>
    <xf numFmtId="0" fontId="3" fillId="2" borderId="0" xfId="0" applyFont="1" applyFill="1" applyBorder="1" applyAlignment="1">
      <alignment horizontal="center"/>
    </xf>
    <xf numFmtId="0" fontId="4" fillId="2" borderId="0" xfId="0" applyFont="1" applyFill="1" applyBorder="1" applyAlignment="1">
      <alignment horizontal="center" textRotation="90"/>
    </xf>
    <xf numFmtId="0" fontId="3" fillId="2" borderId="0" xfId="0" applyFont="1" applyFill="1" applyBorder="1" applyAlignment="1">
      <alignment horizontal="center" wrapText="1"/>
    </xf>
    <xf numFmtId="0" fontId="13"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8" fillId="2" borderId="0" xfId="0" applyFont="1" applyFill="1" applyBorder="1" applyAlignment="1">
      <alignment horizontal="center" vertical="top"/>
    </xf>
    <xf numFmtId="0" fontId="7" fillId="2" borderId="3" xfId="0" applyFont="1" applyFill="1" applyBorder="1" applyAlignment="1">
      <alignment horizontal="center" vertical="top"/>
    </xf>
    <xf numFmtId="0" fontId="13"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textRotation="90"/>
    </xf>
    <xf numFmtId="0" fontId="17" fillId="2" borderId="0" xfId="0" applyFont="1" applyFill="1" applyBorder="1" applyAlignment="1">
      <alignment horizontal="center" vertical="top"/>
    </xf>
    <xf numFmtId="0" fontId="7" fillId="2" borderId="3" xfId="0" applyFont="1" applyFill="1" applyBorder="1" applyAlignment="1">
      <alignment horizontal="center" vertical="top"/>
    </xf>
    <xf numFmtId="0" fontId="7" fillId="2" borderId="3" xfId="0" applyFont="1" applyFill="1" applyBorder="1" applyAlignment="1">
      <alignment horizontal="center"/>
    </xf>
    <xf numFmtId="0" fontId="8" fillId="2" borderId="0" xfId="0" applyFont="1" applyFill="1" applyBorder="1" applyAlignment="1">
      <alignment horizontal="center" vertical="top"/>
    </xf>
    <xf numFmtId="0" fontId="17"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9"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center" vertical="top"/>
    </xf>
    <xf numFmtId="0" fontId="7" fillId="2" borderId="5" xfId="0" applyFont="1" applyFill="1" applyBorder="1" applyAlignment="1">
      <alignment horizontal="center" vertical="top"/>
    </xf>
    <xf numFmtId="0" fontId="55" fillId="2" borderId="0" xfId="0" applyFont="1" applyFill="1" applyBorder="1" applyAlignment="1">
      <alignment vertical="center"/>
    </xf>
    <xf numFmtId="168" fontId="17" fillId="2" borderId="0" xfId="5" applyNumberFormat="1" applyFont="1" applyFill="1" applyBorder="1" applyAlignment="1">
      <alignment horizontal="center" vertical="center"/>
    </xf>
    <xf numFmtId="168" fontId="17" fillId="2" borderId="0" xfId="5" applyNumberFormat="1" applyFont="1" applyFill="1" applyBorder="1" applyAlignment="1">
      <alignment horizontal="center"/>
    </xf>
    <xf numFmtId="168" fontId="18" fillId="2" borderId="0" xfId="5" applyNumberFormat="1" applyFont="1" applyFill="1" applyBorder="1" applyAlignment="1">
      <alignment horizontal="center"/>
    </xf>
    <xf numFmtId="168" fontId="13" fillId="2" borderId="0" xfId="0" applyNumberFormat="1" applyFont="1" applyFill="1" applyBorder="1" applyAlignment="1">
      <alignment vertical="center"/>
    </xf>
    <xf numFmtId="168" fontId="17" fillId="2" borderId="0" xfId="5" quotePrefix="1" applyNumberFormat="1" applyFont="1" applyFill="1" applyBorder="1" applyAlignment="1">
      <alignment horizontal="center"/>
    </xf>
    <xf numFmtId="0" fontId="55" fillId="2" borderId="0" xfId="0" applyFont="1" applyFill="1" applyBorder="1" applyAlignment="1">
      <alignment horizontal="left" vertical="center"/>
    </xf>
    <xf numFmtId="0" fontId="55" fillId="2" borderId="0" xfId="0" applyFont="1" applyFill="1" applyBorder="1" applyAlignment="1"/>
    <xf numFmtId="169" fontId="15" fillId="2" borderId="0" xfId="5" applyNumberFormat="1" applyFont="1" applyFill="1" applyBorder="1" applyAlignment="1">
      <alignment horizontal="center"/>
    </xf>
    <xf numFmtId="168" fontId="15" fillId="2" borderId="0" xfId="5" applyNumberFormat="1" applyFont="1" applyFill="1" applyBorder="1" applyAlignment="1">
      <alignment horizontal="center"/>
    </xf>
    <xf numFmtId="168" fontId="19" fillId="2" borderId="0" xfId="5" applyNumberFormat="1" applyFont="1" applyFill="1" applyBorder="1" applyAlignment="1">
      <alignment horizontal="center"/>
    </xf>
    <xf numFmtId="0" fontId="7" fillId="2" borderId="3" xfId="0" applyFont="1" applyFill="1" applyBorder="1" applyAlignment="1">
      <alignment horizontal="center" vertical="top"/>
    </xf>
    <xf numFmtId="0" fontId="7" fillId="2" borderId="5" xfId="0" applyFont="1" applyFill="1" applyBorder="1" applyAlignment="1">
      <alignment horizontal="center" vertical="top"/>
    </xf>
    <xf numFmtId="0" fontId="8" fillId="2" borderId="5" xfId="0" applyFont="1" applyFill="1" applyBorder="1" applyAlignment="1">
      <alignment horizontal="center" vertical="top"/>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vertical="center"/>
    </xf>
    <xf numFmtId="0" fontId="7" fillId="2" borderId="5" xfId="0" applyFont="1" applyFill="1" applyBorder="1" applyAlignment="1">
      <alignment horizontal="center" vertical="top"/>
    </xf>
    <xf numFmtId="0" fontId="7" fillId="2" borderId="0" xfId="0" applyFont="1" applyFill="1" applyBorder="1" applyAlignment="1">
      <alignment horizontal="center" vertical="top"/>
    </xf>
    <xf numFmtId="0" fontId="3" fillId="2" borderId="0" xfId="0" applyFont="1" applyFill="1" applyBorder="1" applyAlignment="1">
      <alignment horizontal="center"/>
    </xf>
    <xf numFmtId="0" fontId="7" fillId="2" borderId="3" xfId="0" applyFont="1" applyFill="1" applyBorder="1" applyAlignment="1">
      <alignment horizontal="center" vertical="top"/>
    </xf>
    <xf numFmtId="0" fontId="7" fillId="2" borderId="5" xfId="0" applyFont="1" applyFill="1" applyBorder="1" applyAlignment="1">
      <alignment horizontal="center" vertical="top"/>
    </xf>
    <xf numFmtId="0" fontId="7" fillId="2" borderId="6" xfId="0" applyFont="1" applyFill="1" applyBorder="1" applyAlignment="1">
      <alignment horizontal="center" vertical="top"/>
    </xf>
    <xf numFmtId="0" fontId="8" fillId="2" borderId="5" xfId="0" applyFont="1" applyFill="1" applyBorder="1" applyAlignment="1">
      <alignment horizontal="center" vertical="top"/>
    </xf>
    <xf numFmtId="0" fontId="15" fillId="2" borderId="0" xfId="0" applyFont="1" applyFill="1" applyBorder="1" applyAlignment="1">
      <alignment horizontal="center" textRotation="90"/>
    </xf>
    <xf numFmtId="0" fontId="17" fillId="2" borderId="0"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7" fillId="2" borderId="0" xfId="0" applyFont="1" applyFill="1" applyBorder="1" applyAlignment="1">
      <alignment vertical="center"/>
    </xf>
    <xf numFmtId="49" fontId="4" fillId="2" borderId="0" xfId="0" applyNumberFormat="1" applyFont="1" applyFill="1" applyBorder="1" applyAlignment="1">
      <alignment vertical="center" wrapText="1"/>
    </xf>
    <xf numFmtId="0" fontId="56" fillId="2" borderId="0" xfId="6" applyFont="1" applyFill="1"/>
    <xf numFmtId="0" fontId="57" fillId="2" borderId="0" xfId="6" applyFont="1" applyFill="1" applyAlignment="1"/>
    <xf numFmtId="0" fontId="57" fillId="2" borderId="0" xfId="6" applyFont="1" applyFill="1"/>
    <xf numFmtId="0" fontId="17" fillId="2" borderId="0" xfId="6" applyFill="1"/>
    <xf numFmtId="170" fontId="17" fillId="2" borderId="0" xfId="0" applyNumberFormat="1" applyFont="1" applyFill="1" applyBorder="1" applyAlignment="1">
      <alignment horizontal="center" vertical="center"/>
    </xf>
    <xf numFmtId="0" fontId="58" fillId="2" borderId="0" xfId="6" applyFont="1" applyFill="1" applyAlignment="1"/>
    <xf numFmtId="3" fontId="59"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62" fillId="2" borderId="0" xfId="6" applyFont="1" applyFill="1" applyAlignment="1"/>
    <xf numFmtId="0" fontId="17" fillId="2" borderId="0" xfId="6" applyFont="1" applyFill="1"/>
    <xf numFmtId="0" fontId="0" fillId="2" borderId="0" xfId="0" applyFill="1"/>
    <xf numFmtId="3" fontId="61" fillId="2" borderId="0" xfId="0" applyNumberFormat="1" applyFont="1" applyFill="1" applyAlignment="1">
      <alignment horizontal="center"/>
    </xf>
    <xf numFmtId="3" fontId="0" fillId="2" borderId="0" xfId="0" applyNumberFormat="1" applyFill="1"/>
    <xf numFmtId="3" fontId="60" fillId="2" borderId="0" xfId="0" applyNumberFormat="1" applyFont="1" applyFill="1" applyAlignment="1">
      <alignment horizontal="center"/>
    </xf>
    <xf numFmtId="0" fontId="60" fillId="2" borderId="0" xfId="0" applyFont="1" applyFill="1"/>
    <xf numFmtId="0" fontId="0" fillId="2" borderId="3" xfId="0" applyFill="1" applyBorder="1" applyAlignment="1">
      <alignment horizontal="center" vertical="center" wrapText="1"/>
    </xf>
    <xf numFmtId="0" fontId="64" fillId="2" borderId="3" xfId="0" applyFont="1" applyFill="1" applyBorder="1" applyAlignment="1">
      <alignment horizontal="center" vertical="center" wrapText="1"/>
    </xf>
    <xf numFmtId="0" fontId="64" fillId="2" borderId="0" xfId="0" applyFont="1" applyFill="1" applyAlignment="1">
      <alignment horizontal="center" vertical="center" wrapText="1"/>
    </xf>
    <xf numFmtId="0" fontId="64" fillId="2" borderId="0" xfId="0" applyFont="1" applyFill="1"/>
    <xf numFmtId="0" fontId="64" fillId="2" borderId="3" xfId="0" applyFont="1" applyFill="1" applyBorder="1"/>
    <xf numFmtId="0" fontId="13" fillId="2" borderId="0" xfId="0" applyFont="1" applyFill="1" applyBorder="1" applyAlignment="1">
      <alignment vertical="center"/>
    </xf>
    <xf numFmtId="170" fontId="0" fillId="2" borderId="0" xfId="0" applyNumberFormat="1" applyFill="1"/>
    <xf numFmtId="3" fontId="65" fillId="2" borderId="0" xfId="0" applyNumberFormat="1" applyFont="1" applyFill="1"/>
    <xf numFmtId="165" fontId="0" fillId="2" borderId="0" xfId="0" applyNumberFormat="1" applyFill="1"/>
    <xf numFmtId="0" fontId="61" fillId="2" borderId="0" xfId="0" applyFont="1" applyFill="1"/>
    <xf numFmtId="1" fontId="0" fillId="2" borderId="0" xfId="0" applyNumberFormat="1" applyFill="1"/>
    <xf numFmtId="0" fontId="0" fillId="5" borderId="0" xfId="0" applyFill="1"/>
    <xf numFmtId="0" fontId="68" fillId="2" borderId="2" xfId="0" applyFont="1" applyFill="1" applyBorder="1"/>
    <xf numFmtId="0" fontId="68" fillId="2" borderId="9" xfId="0" applyFont="1" applyFill="1" applyBorder="1"/>
    <xf numFmtId="3" fontId="0" fillId="2" borderId="9" xfId="0" applyNumberFormat="1" applyFill="1" applyBorder="1"/>
    <xf numFmtId="0" fontId="0" fillId="2" borderId="9" xfId="0" applyFill="1" applyBorder="1"/>
    <xf numFmtId="3" fontId="0" fillId="2" borderId="9" xfId="0" applyNumberFormat="1" applyFill="1" applyBorder="1" applyAlignment="1">
      <alignment horizontal="center"/>
    </xf>
    <xf numFmtId="3" fontId="0" fillId="2" borderId="0" xfId="0" applyNumberFormat="1" applyFill="1" applyAlignment="1">
      <alignment horizontal="center"/>
    </xf>
    <xf numFmtId="0" fontId="0" fillId="2" borderId="9" xfId="0" applyFill="1" applyBorder="1" applyAlignment="1">
      <alignment horizontal="center"/>
    </xf>
    <xf numFmtId="3" fontId="65" fillId="2" borderId="9" xfId="0" applyNumberFormat="1" applyFont="1" applyFill="1" applyBorder="1" applyAlignment="1">
      <alignment horizontal="center"/>
    </xf>
    <xf numFmtId="0" fontId="61" fillId="4" borderId="9" xfId="0" applyFont="1" applyFill="1" applyBorder="1" applyAlignment="1">
      <alignment horizontal="center"/>
    </xf>
    <xf numFmtId="0" fontId="61" fillId="2" borderId="0" xfId="0" applyFont="1" applyFill="1" applyAlignment="1">
      <alignment horizontal="center"/>
    </xf>
    <xf numFmtId="1" fontId="0" fillId="2" borderId="9" xfId="0" applyNumberFormat="1" applyFill="1" applyBorder="1" applyAlignment="1">
      <alignment horizontal="center"/>
    </xf>
    <xf numFmtId="3" fontId="0" fillId="4" borderId="9" xfId="0" applyNumberFormat="1" applyFill="1" applyBorder="1" applyAlignment="1">
      <alignment horizontal="center"/>
    </xf>
    <xf numFmtId="0" fontId="69" fillId="2" borderId="8" xfId="0" applyFont="1" applyFill="1" applyBorder="1"/>
    <xf numFmtId="0" fontId="69" fillId="2" borderId="10" xfId="0" applyFont="1" applyFill="1" applyBorder="1"/>
    <xf numFmtId="0" fontId="66" fillId="2" borderId="10" xfId="0" applyFont="1" applyFill="1" applyBorder="1"/>
    <xf numFmtId="0" fontId="66" fillId="2" borderId="10" xfId="0" applyFont="1" applyFill="1" applyBorder="1" applyAlignment="1">
      <alignment horizontal="center"/>
    </xf>
    <xf numFmtId="0" fontId="66" fillId="2" borderId="3" xfId="0" applyFont="1" applyFill="1" applyBorder="1" applyAlignment="1">
      <alignment horizontal="center"/>
    </xf>
    <xf numFmtId="0" fontId="66" fillId="2" borderId="3" xfId="0" applyFont="1" applyFill="1" applyBorder="1"/>
    <xf numFmtId="0" fontId="66" fillId="5" borderId="3" xfId="0" applyFont="1" applyFill="1" applyBorder="1"/>
    <xf numFmtId="0" fontId="66" fillId="2" borderId="0" xfId="0" applyFont="1" applyFill="1"/>
    <xf numFmtId="0" fontId="3" fillId="2" borderId="0" xfId="0" applyFont="1" applyFill="1" applyBorder="1" applyAlignment="1">
      <alignment vertical="center"/>
    </xf>
    <xf numFmtId="0" fontId="17" fillId="2" borderId="0" xfId="0" applyFont="1" applyFill="1" applyBorder="1" applyAlignment="1">
      <alignment horizontal="center" vertical="center"/>
    </xf>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17" fillId="2" borderId="0" xfId="0" applyFont="1" applyFill="1" applyBorder="1" applyAlignment="1">
      <alignmen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0" xfId="0" applyFont="1" applyFill="1" applyBorder="1" applyAlignment="1">
      <alignmen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4" fillId="2" borderId="0" xfId="0" applyFont="1" applyFill="1" applyBorder="1" applyAlignment="1">
      <alignment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0" fontId="17" fillId="2" borderId="0"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17" fillId="2" borderId="0" xfId="0" applyFont="1" applyFill="1" applyBorder="1" applyAlignment="1">
      <alignment horizontal="right" vertical="center"/>
    </xf>
    <xf numFmtId="0" fontId="13" fillId="2" borderId="0" xfId="0" applyFont="1" applyFill="1" applyBorder="1" applyAlignment="1">
      <alignment vertical="center"/>
    </xf>
    <xf numFmtId="0" fontId="17" fillId="2" borderId="0" xfId="0" applyFont="1" applyFill="1" applyBorder="1" applyAlignment="1">
      <alignment vertical="center"/>
    </xf>
    <xf numFmtId="3" fontId="15" fillId="2" borderId="7" xfId="0" applyNumberFormat="1" applyFont="1" applyFill="1" applyBorder="1" applyAlignment="1">
      <alignment horizontal="right" vertical="center"/>
    </xf>
    <xf numFmtId="0" fontId="13" fillId="2" borderId="0" xfId="0" applyFont="1" applyFill="1" applyBorder="1" applyAlignment="1">
      <alignment vertical="center"/>
    </xf>
    <xf numFmtId="0" fontId="17" fillId="2" borderId="0" xfId="0" applyFont="1" applyFill="1" applyBorder="1" applyAlignment="1">
      <alignment vertical="center"/>
    </xf>
    <xf numFmtId="0" fontId="17" fillId="0" borderId="0" xfId="0" quotePrefix="1" applyFont="1" applyFill="1" applyBorder="1" applyAlignment="1">
      <alignment vertical="center"/>
    </xf>
    <xf numFmtId="0" fontId="13" fillId="2" borderId="0" xfId="0" applyFont="1" applyFill="1" applyBorder="1" applyAlignment="1">
      <alignment vertical="center"/>
    </xf>
    <xf numFmtId="0" fontId="1" fillId="2" borderId="0" xfId="0" applyFont="1" applyFill="1"/>
    <xf numFmtId="0" fontId="70" fillId="2" borderId="0" xfId="6" applyFont="1" applyFill="1" applyAlignment="1"/>
    <xf numFmtId="0" fontId="71" fillId="2" borderId="0" xfId="6" applyFont="1" applyFill="1" applyAlignment="1"/>
    <xf numFmtId="171" fontId="13" fillId="2" borderId="0" xfId="0" applyNumberFormat="1" applyFont="1" applyFill="1" applyAlignment="1">
      <alignment vertical="center"/>
    </xf>
    <xf numFmtId="3" fontId="13" fillId="2" borderId="0" xfId="0" applyNumberFormat="1" applyFont="1" applyFill="1" applyAlignment="1">
      <alignment vertical="center"/>
    </xf>
    <xf numFmtId="0" fontId="7" fillId="2" borderId="5" xfId="0" applyFont="1" applyFill="1" applyBorder="1" applyAlignment="1">
      <alignment horizontal="center" vertical="top"/>
    </xf>
    <xf numFmtId="3" fontId="73" fillId="2" borderId="0" xfId="0" applyNumberFormat="1" applyFont="1" applyFill="1" applyBorder="1" applyAlignment="1">
      <alignment horizontal="center" vertical="center"/>
    </xf>
    <xf numFmtId="0" fontId="72" fillId="2" borderId="0" xfId="6" applyFont="1" applyFill="1" applyAlignment="1"/>
    <xf numFmtId="0" fontId="63" fillId="2" borderId="0" xfId="6" applyFont="1" applyFill="1"/>
    <xf numFmtId="0" fontId="17"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71" fillId="2" borderId="0" xfId="6" applyFont="1" applyFill="1"/>
    <xf numFmtId="0" fontId="13" fillId="2" borderId="0" xfId="0" applyFont="1" applyFill="1" applyBorder="1" applyAlignment="1">
      <alignment vertical="center"/>
    </xf>
    <xf numFmtId="0" fontId="17" fillId="2" borderId="0" xfId="0" applyFont="1" applyFill="1" applyBorder="1" applyAlignment="1">
      <alignment horizontal="right" vertical="center"/>
    </xf>
    <xf numFmtId="0" fontId="9" fillId="2" borderId="0" xfId="0" applyFont="1" applyFill="1" applyBorder="1" applyAlignment="1">
      <alignment vertical="center"/>
    </xf>
    <xf numFmtId="0" fontId="4" fillId="2" borderId="0" xfId="0" applyFont="1" applyFill="1" applyBorder="1" applyAlignment="1">
      <alignment vertical="center"/>
    </xf>
    <xf numFmtId="0" fontId="13" fillId="2" borderId="7" xfId="0" applyFont="1" applyFill="1" applyBorder="1" applyAlignment="1">
      <alignment vertical="center"/>
    </xf>
    <xf numFmtId="0" fontId="16" fillId="2" borderId="7" xfId="0" applyFont="1" applyFill="1" applyBorder="1" applyAlignment="1">
      <alignment vertical="center"/>
    </xf>
    <xf numFmtId="0" fontId="44" fillId="3" borderId="0" xfId="2" applyFont="1" applyFill="1" applyAlignment="1">
      <alignment horizontal="center" vertical="center"/>
    </xf>
    <xf numFmtId="0" fontId="43" fillId="3" borderId="0" xfId="2" applyFill="1" applyAlignment="1">
      <alignment horizontal="center" vertical="center"/>
    </xf>
    <xf numFmtId="0" fontId="35" fillId="2" borderId="0" xfId="0" applyFont="1" applyFill="1" applyBorder="1" applyAlignment="1">
      <alignment horizontal="center" vertical="center" wrapText="1"/>
    </xf>
    <xf numFmtId="0" fontId="0" fillId="0" borderId="0" xfId="0" applyAlignment="1"/>
    <xf numFmtId="0" fontId="4" fillId="2" borderId="0" xfId="0" applyFont="1" applyFill="1" applyBorder="1" applyAlignment="1">
      <alignment horizontal="center" textRotation="90"/>
    </xf>
    <xf numFmtId="0" fontId="3" fillId="2" borderId="0" xfId="0" applyFont="1" applyFill="1" applyBorder="1" applyAlignment="1">
      <alignment horizontal="center"/>
    </xf>
    <xf numFmtId="0" fontId="15" fillId="2" borderId="0" xfId="0" applyFont="1" applyFill="1" applyBorder="1" applyAlignment="1">
      <alignment horizontal="center" textRotation="90"/>
    </xf>
    <xf numFmtId="0" fontId="17" fillId="2" borderId="0" xfId="0" applyFont="1" applyFill="1" applyBorder="1" applyAlignment="1">
      <alignment horizontal="center" vertical="top"/>
    </xf>
    <xf numFmtId="0" fontId="1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0" fillId="0" borderId="0" xfId="0" applyAlignment="1">
      <alignment vertical="center" wrapText="1"/>
    </xf>
    <xf numFmtId="0" fontId="3" fillId="2" borderId="3" xfId="0" applyFont="1" applyFill="1" applyBorder="1" applyAlignment="1">
      <alignment vertical="center" wrapText="1"/>
    </xf>
    <xf numFmtId="0" fontId="0" fillId="0" borderId="3" xfId="0" applyBorder="1" applyAlignment="1">
      <alignment vertical="center" wrapText="1"/>
    </xf>
    <xf numFmtId="0" fontId="3" fillId="2" borderId="1" xfId="0" applyFont="1" applyFill="1" applyBorder="1" applyAlignment="1">
      <alignment vertical="center" wrapText="1"/>
    </xf>
    <xf numFmtId="0" fontId="0" fillId="0" borderId="1" xfId="0" applyBorder="1" applyAlignment="1">
      <alignment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2" borderId="5" xfId="0" applyFont="1" applyFill="1" applyBorder="1" applyAlignment="1">
      <alignment vertical="top"/>
    </xf>
    <xf numFmtId="0" fontId="7" fillId="2" borderId="5" xfId="0" applyFont="1" applyFill="1" applyBorder="1" applyAlignment="1"/>
    <xf numFmtId="0" fontId="7" fillId="2" borderId="5" xfId="0" applyFont="1" applyFill="1" applyBorder="1" applyAlignment="1">
      <alignment horizontal="center" vertical="top"/>
    </xf>
    <xf numFmtId="0" fontId="8" fillId="2" borderId="0" xfId="0" applyFont="1" applyFill="1" applyBorder="1" applyAlignment="1">
      <alignment horizontal="center" vertical="top"/>
    </xf>
    <xf numFmtId="0" fontId="8" fillId="2" borderId="5" xfId="0" applyFont="1" applyFill="1" applyBorder="1" applyAlignment="1">
      <alignment horizontal="center" vertical="top"/>
    </xf>
    <xf numFmtId="0" fontId="7" fillId="2" borderId="3" xfId="0" applyFont="1" applyFill="1" applyBorder="1" applyAlignment="1">
      <alignment vertical="top"/>
    </xf>
    <xf numFmtId="0" fontId="7" fillId="2" borderId="3" xfId="0" applyFont="1" applyFill="1" applyBorder="1" applyAlignment="1"/>
    <xf numFmtId="0" fontId="7" fillId="2" borderId="3" xfId="0" applyFont="1" applyFill="1" applyBorder="1" applyAlignment="1">
      <alignment horizontal="center" vertical="top"/>
    </xf>
    <xf numFmtId="0" fontId="7" fillId="2" borderId="3" xfId="0" applyFont="1" applyFill="1" applyBorder="1" applyAlignment="1">
      <alignment horizontal="center"/>
    </xf>
    <xf numFmtId="0" fontId="8" fillId="2" borderId="0" xfId="0" applyFont="1" applyFill="1" applyBorder="1" applyAlignment="1">
      <alignment horizontal="left" vertical="top"/>
    </xf>
    <xf numFmtId="0" fontId="0" fillId="0" borderId="0" xfId="0" applyAlignment="1">
      <alignment horizontal="left" vertical="top"/>
    </xf>
    <xf numFmtId="0" fontId="7" fillId="2" borderId="6" xfId="0" applyFont="1" applyFill="1" applyBorder="1" applyAlignment="1">
      <alignment vertical="top"/>
    </xf>
    <xf numFmtId="0" fontId="7" fillId="2" borderId="6" xfId="0" applyFont="1" applyFill="1" applyBorder="1" applyAlignment="1"/>
    <xf numFmtId="0" fontId="7" fillId="2" borderId="6" xfId="0" applyFont="1" applyFill="1" applyBorder="1" applyAlignment="1">
      <alignment horizontal="center" vertical="top"/>
    </xf>
    <xf numFmtId="0" fontId="7" fillId="2" borderId="0" xfId="0" applyFont="1" applyFill="1" applyBorder="1" applyAlignment="1">
      <alignment horizontal="center" vertical="top"/>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7" fillId="2" borderId="6" xfId="0" applyFont="1" applyFill="1" applyBorder="1" applyAlignment="1">
      <alignment horizontal="center"/>
    </xf>
    <xf numFmtId="0" fontId="8" fillId="2" borderId="0" xfId="0" applyFont="1" applyFill="1" applyBorder="1" applyAlignment="1">
      <alignment vertical="top"/>
    </xf>
    <xf numFmtId="0" fontId="8" fillId="2" borderId="0" xfId="0" applyFont="1" applyFill="1" applyBorder="1" applyAlignment="1"/>
    <xf numFmtId="0" fontId="7" fillId="2" borderId="5" xfId="0" applyFont="1" applyFill="1" applyBorder="1" applyAlignment="1">
      <alignment horizontal="center"/>
    </xf>
    <xf numFmtId="0" fontId="3" fillId="2" borderId="0" xfId="0" applyFont="1" applyFill="1" applyBorder="1" applyAlignment="1">
      <alignment vertical="center"/>
    </xf>
    <xf numFmtId="0" fontId="15"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3" fillId="2" borderId="3" xfId="0" applyFont="1" applyFill="1"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1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7"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4" xfId="0" applyFont="1" applyFill="1" applyBorder="1" applyAlignment="1">
      <alignment horizontal="center" vertical="center"/>
    </xf>
    <xf numFmtId="0" fontId="13" fillId="2" borderId="4" xfId="0" applyFont="1" applyFill="1" applyBorder="1" applyAlignment="1">
      <alignment horizontal="center" vertical="center"/>
    </xf>
    <xf numFmtId="0" fontId="17" fillId="2"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3"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31"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3" xfId="0" applyFont="1" applyFill="1" applyBorder="1" applyAlignment="1">
      <alignment horizontal="center" vertical="center"/>
    </xf>
    <xf numFmtId="0" fontId="31" fillId="2" borderId="3" xfId="0" applyFont="1" applyFill="1" applyBorder="1" applyAlignment="1">
      <alignment horizontal="center" vertical="center" wrapText="1"/>
    </xf>
    <xf numFmtId="0" fontId="13" fillId="2" borderId="0" xfId="0" applyFont="1" applyFill="1" applyBorder="1" applyAlignment="1">
      <alignment vertical="center"/>
    </xf>
    <xf numFmtId="0" fontId="31" fillId="2" borderId="0" xfId="0" applyFont="1" applyFill="1" applyBorder="1" applyAlignment="1">
      <alignment vertical="center"/>
    </xf>
    <xf numFmtId="0" fontId="13" fillId="2" borderId="3" xfId="0" applyFont="1" applyFill="1" applyBorder="1" applyAlignment="1">
      <alignment horizontal="center" vertical="center"/>
    </xf>
    <xf numFmtId="0" fontId="17" fillId="2" borderId="0" xfId="0" applyFont="1" applyFill="1" applyBorder="1" applyAlignment="1">
      <alignment horizontal="right" vertical="center"/>
    </xf>
    <xf numFmtId="0" fontId="4" fillId="2" borderId="0" xfId="0" applyFont="1" applyFill="1" applyBorder="1" applyAlignment="1">
      <alignment horizontal="right" vertical="center"/>
    </xf>
    <xf numFmtId="0" fontId="9" fillId="2" borderId="0" xfId="0" applyFont="1" applyFill="1" applyBorder="1" applyAlignment="1">
      <alignment vertical="center"/>
    </xf>
    <xf numFmtId="0" fontId="0" fillId="0" borderId="0" xfId="0" applyAlignment="1">
      <alignment vertical="center"/>
    </xf>
    <xf numFmtId="0" fontId="9" fillId="2" borderId="3" xfId="0" applyFont="1" applyFill="1" applyBorder="1" applyAlignment="1">
      <alignment vertical="center" wrapText="1"/>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wrapText="1"/>
    </xf>
    <xf numFmtId="0" fontId="9" fillId="2" borderId="4" xfId="0" applyFont="1" applyFill="1" applyBorder="1" applyAlignment="1">
      <alignment vertical="center"/>
    </xf>
    <xf numFmtId="0" fontId="9" fillId="2" borderId="4" xfId="0" applyFont="1" applyFill="1" applyBorder="1" applyAlignment="1">
      <alignment vertical="center" wrapText="1"/>
    </xf>
    <xf numFmtId="0" fontId="13" fillId="2" borderId="4" xfId="0" applyFont="1" applyFill="1" applyBorder="1" applyAlignment="1">
      <alignment vertical="center"/>
    </xf>
    <xf numFmtId="0" fontId="31" fillId="2" borderId="4" xfId="0" applyFont="1" applyFill="1" applyBorder="1" applyAlignment="1">
      <alignment vertical="center"/>
    </xf>
    <xf numFmtId="0" fontId="9" fillId="2" borderId="3" xfId="0" applyFont="1" applyFill="1" applyBorder="1" applyAlignment="1">
      <alignment horizontal="center" vertical="center" wrapText="1"/>
    </xf>
    <xf numFmtId="0" fontId="9" fillId="2" borderId="3" xfId="0" applyFont="1" applyFill="1" applyBorder="1" applyAlignment="1">
      <alignment vertical="center"/>
    </xf>
    <xf numFmtId="0" fontId="14"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14"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27" fillId="2" borderId="0" xfId="0" applyFont="1" applyFill="1" applyBorder="1" applyAlignment="1">
      <alignment vertical="center"/>
    </xf>
    <xf numFmtId="0" fontId="15" fillId="2" borderId="3"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4" fillId="2" borderId="0" xfId="0" applyFont="1" applyFill="1" applyBorder="1" applyAlignment="1">
      <alignment vertical="center"/>
    </xf>
    <xf numFmtId="0" fontId="27" fillId="2" borderId="3" xfId="0" applyFont="1" applyFill="1" applyBorder="1" applyAlignment="1">
      <alignment horizontal="center" vertical="center"/>
    </xf>
    <xf numFmtId="0" fontId="18" fillId="2" borderId="0" xfId="0" applyFont="1" applyFill="1" applyBorder="1" applyAlignment="1">
      <alignment vertical="center"/>
    </xf>
    <xf numFmtId="0" fontId="17" fillId="2" borderId="0" xfId="0" applyFont="1" applyFill="1" applyBorder="1" applyAlignment="1">
      <alignment vertical="center"/>
    </xf>
    <xf numFmtId="49" fontId="17" fillId="2" borderId="0" xfId="0" applyNumberFormat="1" applyFont="1" applyFill="1" applyBorder="1" applyAlignment="1">
      <alignment vertical="center" wrapText="1"/>
    </xf>
    <xf numFmtId="49" fontId="4" fillId="2" borderId="0" xfId="0" applyNumberFormat="1" applyFont="1" applyFill="1" applyBorder="1" applyAlignment="1">
      <alignment vertical="center" wrapText="1"/>
    </xf>
    <xf numFmtId="0" fontId="64" fillId="2" borderId="3" xfId="0" applyFont="1" applyFill="1" applyBorder="1" applyAlignment="1">
      <alignment horizontal="center" vertical="center"/>
    </xf>
    <xf numFmtId="0" fontId="64" fillId="2" borderId="3" xfId="0" applyFont="1" applyFill="1" applyBorder="1" applyAlignment="1"/>
    <xf numFmtId="0" fontId="0" fillId="0" borderId="3" xfId="0" applyBorder="1" applyAlignment="1"/>
  </cellXfs>
  <cellStyles count="8">
    <cellStyle name="Hyperlänk" xfId="1" builtinId="8"/>
    <cellStyle name="Hyperlänk 2" xfId="3"/>
    <cellStyle name="Normal" xfId="0" builtinId="0"/>
    <cellStyle name="Normal 2" xfId="2"/>
    <cellStyle name="Normal 3" xfId="6"/>
    <cellStyle name="Normal 4" xfId="7"/>
    <cellStyle name="Procent 2" xfId="4"/>
    <cellStyle name="Tusental" xfId="5" builtinId="3"/>
  </cellStyles>
  <dxfs count="0"/>
  <tableStyles count="0" defaultTableStyle="TableStyleMedium9" defaultPivotStyle="PivotStyleLight16"/>
  <colors>
    <mruColors>
      <color rgb="FF52AF32"/>
      <color rgb="FFA3D097"/>
      <color rgb="FF67A95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34368456686093"/>
          <c:y val="0.13531640635189834"/>
          <c:w val="0.83508127168778146"/>
          <c:h val="0.71627183377386638"/>
        </c:manualLayout>
      </c:layout>
      <c:lineChart>
        <c:grouping val="standard"/>
        <c:varyColors val="0"/>
        <c:ser>
          <c:idx val="2"/>
          <c:order val="0"/>
          <c:tx>
            <c:strRef>
              <c:f>'Data till tabeller'!$D$3</c:f>
              <c:strCache>
                <c:ptCount val="1"/>
                <c:pt idx="0">
                  <c:v>Totalt</c:v>
                </c:pt>
              </c:strCache>
            </c:strRef>
          </c:tx>
          <c:spPr>
            <a:ln w="28575" cap="rnd">
              <a:solidFill>
                <a:srgbClr val="52AF32"/>
              </a:solidFill>
              <a:round/>
            </a:ln>
            <a:effectLst/>
          </c:spPr>
          <c:marker>
            <c:symbol val="none"/>
          </c:marke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tabeller'!$D$4:$D$28</c:f>
              <c:numCache>
                <c:formatCode>#,##0</c:formatCode>
                <c:ptCount val="25"/>
                <c:pt idx="0">
                  <c:v>11193</c:v>
                </c:pt>
                <c:pt idx="1">
                  <c:v>11050</c:v>
                </c:pt>
                <c:pt idx="2">
                  <c:v>10988</c:v>
                </c:pt>
                <c:pt idx="3">
                  <c:v>10888</c:v>
                </c:pt>
                <c:pt idx="4">
                  <c:v>10803</c:v>
                </c:pt>
                <c:pt idx="5">
                  <c:v>10925</c:v>
                </c:pt>
                <c:pt idx="6">
                  <c:v>10964</c:v>
                </c:pt>
                <c:pt idx="7">
                  <c:v>10941</c:v>
                </c:pt>
                <c:pt idx="8">
                  <c:v>10997</c:v>
                </c:pt>
                <c:pt idx="9">
                  <c:v>11044</c:v>
                </c:pt>
                <c:pt idx="10">
                  <c:v>11037</c:v>
                </c:pt>
                <c:pt idx="11">
                  <c:v>11021</c:v>
                </c:pt>
                <c:pt idx="12">
                  <c:v>11095</c:v>
                </c:pt>
                <c:pt idx="13">
                  <c:v>11037</c:v>
                </c:pt>
                <c:pt idx="14">
                  <c:v>11050</c:v>
                </c:pt>
                <c:pt idx="15">
                  <c:v>11017</c:v>
                </c:pt>
                <c:pt idx="16">
                  <c:v>11020</c:v>
                </c:pt>
                <c:pt idx="17">
                  <c:v>10972</c:v>
                </c:pt>
                <c:pt idx="18">
                  <c:v>11032</c:v>
                </c:pt>
                <c:pt idx="19">
                  <c:v>11149</c:v>
                </c:pt>
                <c:pt idx="20">
                  <c:v>11160</c:v>
                </c:pt>
                <c:pt idx="21">
                  <c:v>11206</c:v>
                </c:pt>
                <c:pt idx="22">
                  <c:v>11136.2</c:v>
                </c:pt>
                <c:pt idx="23">
                  <c:v>10957.2</c:v>
                </c:pt>
                <c:pt idx="24">
                  <c:v>10881.2</c:v>
                </c:pt>
              </c:numCache>
            </c:numRef>
          </c:val>
          <c:smooth val="0"/>
        </c:ser>
        <c:ser>
          <c:idx val="0"/>
          <c:order val="1"/>
          <c:tx>
            <c:strRef>
              <c:f>'Data till tabeller'!$B$3</c:f>
              <c:strCache>
                <c:ptCount val="1"/>
                <c:pt idx="0">
                  <c:v>Dubbel- och flerspår</c:v>
                </c:pt>
              </c:strCache>
            </c:strRef>
          </c:tx>
          <c:spPr>
            <a:ln w="28575" cap="rnd">
              <a:solidFill>
                <a:srgbClr val="52AF32">
                  <a:alpha val="40000"/>
                </a:srgbClr>
              </a:solidFill>
              <a:round/>
            </a:ln>
            <a:effectLst/>
          </c:spPr>
          <c:marker>
            <c:symbol val="none"/>
          </c:marke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tabeller'!$B$4:$B$28</c:f>
              <c:numCache>
                <c:formatCode>#,##0</c:formatCode>
                <c:ptCount val="25"/>
                <c:pt idx="0">
                  <c:v>1207</c:v>
                </c:pt>
                <c:pt idx="1">
                  <c:v>1296</c:v>
                </c:pt>
                <c:pt idx="2">
                  <c:v>1314</c:v>
                </c:pt>
                <c:pt idx="3">
                  <c:v>1321</c:v>
                </c:pt>
                <c:pt idx="4">
                  <c:v>1354</c:v>
                </c:pt>
                <c:pt idx="5">
                  <c:v>1449</c:v>
                </c:pt>
                <c:pt idx="6">
                  <c:v>1466</c:v>
                </c:pt>
                <c:pt idx="7">
                  <c:v>1510</c:v>
                </c:pt>
                <c:pt idx="8">
                  <c:v>1535</c:v>
                </c:pt>
                <c:pt idx="9">
                  <c:v>1575</c:v>
                </c:pt>
                <c:pt idx="10">
                  <c:v>1709</c:v>
                </c:pt>
                <c:pt idx="11">
                  <c:v>1719</c:v>
                </c:pt>
                <c:pt idx="12">
                  <c:v>1740</c:v>
                </c:pt>
                <c:pt idx="13">
                  <c:v>1768</c:v>
                </c:pt>
                <c:pt idx="14">
                  <c:v>1793</c:v>
                </c:pt>
                <c:pt idx="15">
                  <c:v>1785</c:v>
                </c:pt>
                <c:pt idx="16">
                  <c:v>1804</c:v>
                </c:pt>
                <c:pt idx="17">
                  <c:v>1807</c:v>
                </c:pt>
                <c:pt idx="18">
                  <c:v>1827</c:v>
                </c:pt>
                <c:pt idx="19">
                  <c:v>1842</c:v>
                </c:pt>
                <c:pt idx="20">
                  <c:v>1865</c:v>
                </c:pt>
                <c:pt idx="21">
                  <c:v>1886</c:v>
                </c:pt>
                <c:pt idx="22">
                  <c:v>1946.6</c:v>
                </c:pt>
                <c:pt idx="23">
                  <c:v>1947.6</c:v>
                </c:pt>
                <c:pt idx="24">
                  <c:v>1949.6</c:v>
                </c:pt>
              </c:numCache>
            </c:numRef>
          </c:val>
          <c:smooth val="0"/>
        </c:ser>
        <c:ser>
          <c:idx val="1"/>
          <c:order val="2"/>
          <c:tx>
            <c:strRef>
              <c:f>'Data till tabeller'!$C$3</c:f>
              <c:strCache>
                <c:ptCount val="1"/>
                <c:pt idx="0">
                  <c:v>Enkelspår</c:v>
                </c:pt>
              </c:strCache>
            </c:strRef>
          </c:tx>
          <c:spPr>
            <a:ln w="28575" cap="rnd">
              <a:solidFill>
                <a:srgbClr val="52AF32">
                  <a:alpha val="60000"/>
                </a:srgbClr>
              </a:solidFill>
              <a:round/>
            </a:ln>
            <a:effectLst/>
          </c:spPr>
          <c:marker>
            <c:symbol val="none"/>
          </c:marke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tabeller'!$C$4:$C$28</c:f>
              <c:numCache>
                <c:formatCode>#,##0</c:formatCode>
                <c:ptCount val="25"/>
                <c:pt idx="0">
                  <c:v>9986</c:v>
                </c:pt>
                <c:pt idx="1">
                  <c:v>9754</c:v>
                </c:pt>
                <c:pt idx="2">
                  <c:v>9674</c:v>
                </c:pt>
                <c:pt idx="3">
                  <c:v>9567</c:v>
                </c:pt>
                <c:pt idx="4">
                  <c:v>9449</c:v>
                </c:pt>
                <c:pt idx="5">
                  <c:v>9476</c:v>
                </c:pt>
                <c:pt idx="6">
                  <c:v>9498</c:v>
                </c:pt>
                <c:pt idx="7">
                  <c:v>9431</c:v>
                </c:pt>
                <c:pt idx="8">
                  <c:v>9462</c:v>
                </c:pt>
                <c:pt idx="9">
                  <c:v>9469</c:v>
                </c:pt>
                <c:pt idx="10">
                  <c:v>9328</c:v>
                </c:pt>
                <c:pt idx="11">
                  <c:v>9302</c:v>
                </c:pt>
                <c:pt idx="12">
                  <c:v>9355</c:v>
                </c:pt>
                <c:pt idx="13">
                  <c:v>9269</c:v>
                </c:pt>
                <c:pt idx="14">
                  <c:v>9257</c:v>
                </c:pt>
                <c:pt idx="15">
                  <c:v>9232</c:v>
                </c:pt>
                <c:pt idx="16">
                  <c:v>9216</c:v>
                </c:pt>
                <c:pt idx="17">
                  <c:v>9165</c:v>
                </c:pt>
                <c:pt idx="18">
                  <c:v>9205</c:v>
                </c:pt>
                <c:pt idx="19">
                  <c:v>9307</c:v>
                </c:pt>
                <c:pt idx="20">
                  <c:v>9295</c:v>
                </c:pt>
                <c:pt idx="21">
                  <c:v>9320</c:v>
                </c:pt>
                <c:pt idx="22">
                  <c:v>9189.6</c:v>
                </c:pt>
                <c:pt idx="23">
                  <c:v>9009.6</c:v>
                </c:pt>
                <c:pt idx="24">
                  <c:v>8931.6</c:v>
                </c:pt>
              </c:numCache>
            </c:numRef>
          </c:val>
          <c:smooth val="0"/>
        </c:ser>
        <c:dLbls>
          <c:showLegendKey val="0"/>
          <c:showVal val="0"/>
          <c:showCatName val="0"/>
          <c:showSerName val="0"/>
          <c:showPercent val="0"/>
          <c:showBubbleSize val="0"/>
        </c:dLbls>
        <c:smooth val="0"/>
        <c:axId val="362921880"/>
        <c:axId val="362924232"/>
      </c:lineChart>
      <c:dateAx>
        <c:axId val="36292188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62924232"/>
        <c:crosses val="autoZero"/>
        <c:auto val="0"/>
        <c:lblOffset val="100"/>
        <c:baseTimeUnit val="days"/>
      </c:dateAx>
      <c:valAx>
        <c:axId val="362924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6292188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393026009171534"/>
        </c:manualLayout>
      </c:layout>
      <c:areaChart>
        <c:grouping val="stacked"/>
        <c:varyColors val="0"/>
        <c:ser>
          <c:idx val="0"/>
          <c:order val="0"/>
          <c:tx>
            <c:strRef>
              <c:f>'Data till tabeller'!$AC$3</c:f>
              <c:strCache>
                <c:ptCount val="1"/>
                <c:pt idx="0">
                  <c:v>Sittplatskilometer</c:v>
                </c:pt>
              </c:strCache>
            </c:strRef>
          </c:tx>
          <c:spPr>
            <a:solidFill>
              <a:srgbClr val="52AF32"/>
            </a:solidFill>
            <a:ln>
              <a:noFill/>
            </a:ln>
            <a:effectLst/>
          </c:spPr>
          <c:cat>
            <c:numRef>
              <c:f>'Data till tabeller'!$A$11:$A$28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'Data till tabeller'!$AC$11:$AC$28</c:f>
              <c:numCache>
                <c:formatCode>#,##0</c:formatCode>
                <c:ptCount val="18"/>
                <c:pt idx="0">
                  <c:v>4083</c:v>
                </c:pt>
                <c:pt idx="1">
                  <c:v>4110</c:v>
                </c:pt>
                <c:pt idx="2">
                  <c:v>4209</c:v>
                </c:pt>
                <c:pt idx="3">
                  <c:v>4168</c:v>
                </c:pt>
                <c:pt idx="4">
                  <c:v>4236</c:v>
                </c:pt>
                <c:pt idx="5">
                  <c:v>4270</c:v>
                </c:pt>
                <c:pt idx="6">
                  <c:v>4253</c:v>
                </c:pt>
                <c:pt idx="7">
                  <c:v>4305</c:v>
                </c:pt>
                <c:pt idx="8">
                  <c:v>4390.9284318453101</c:v>
                </c:pt>
                <c:pt idx="9">
                  <c:v>4579.0975092556801</c:v>
                </c:pt>
                <c:pt idx="10">
                  <c:v>4367</c:v>
                </c:pt>
                <c:pt idx="11">
                  <c:v>4289</c:v>
                </c:pt>
                <c:pt idx="12">
                  <c:v>4394.6400000000003</c:v>
                </c:pt>
                <c:pt idx="13">
                  <c:v>4269</c:v>
                </c:pt>
                <c:pt idx="14">
                  <c:v>4244</c:v>
                </c:pt>
                <c:pt idx="15">
                  <c:v>4379.5691939999997</c:v>
                </c:pt>
                <c:pt idx="16">
                  <c:v>4417.3346519999996</c:v>
                </c:pt>
                <c:pt idx="17">
                  <c:v>4503.6343559999996</c:v>
                </c:pt>
              </c:numCache>
            </c:numRef>
          </c:val>
        </c:ser>
        <c:ser>
          <c:idx val="1"/>
          <c:order val="1"/>
          <c:tx>
            <c:strRef>
              <c:f>'Data till tabeller'!$AD$3</c:f>
              <c:strCache>
                <c:ptCount val="1"/>
                <c:pt idx="0">
                  <c:v>Ståplatskilometer</c:v>
                </c:pt>
              </c:strCache>
            </c:strRef>
          </c:tx>
          <c:spPr>
            <a:solidFill>
              <a:srgbClr val="52AF32">
                <a:alpha val="60000"/>
              </a:srgbClr>
            </a:solidFill>
            <a:ln>
              <a:solidFill>
                <a:srgbClr val="52AF32">
                  <a:alpha val="60000"/>
                </a:srgbClr>
              </a:solidFill>
            </a:ln>
            <a:effectLst/>
          </c:spPr>
          <c:cat>
            <c:numRef>
              <c:f>'Data till tabeller'!$A$11:$A$28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'Data till tabeller'!$AD$11:$AD$28</c:f>
              <c:numCache>
                <c:formatCode>#,##0</c:formatCode>
                <c:ptCount val="18"/>
                <c:pt idx="0">
                  <c:v>10888</c:v>
                </c:pt>
                <c:pt idx="1">
                  <c:v>10963</c:v>
                </c:pt>
                <c:pt idx="2">
                  <c:v>9564</c:v>
                </c:pt>
                <c:pt idx="3">
                  <c:v>9467</c:v>
                </c:pt>
                <c:pt idx="4">
                  <c:v>9660</c:v>
                </c:pt>
                <c:pt idx="5">
                  <c:v>9535</c:v>
                </c:pt>
                <c:pt idx="6">
                  <c:v>8841</c:v>
                </c:pt>
                <c:pt idx="7">
                  <c:v>8894</c:v>
                </c:pt>
                <c:pt idx="8">
                  <c:v>9071.5255453733407</c:v>
                </c:pt>
                <c:pt idx="9">
                  <c:v>9539.7864776160004</c:v>
                </c:pt>
                <c:pt idx="10">
                  <c:v>9291</c:v>
                </c:pt>
                <c:pt idx="11">
                  <c:v>9811</c:v>
                </c:pt>
                <c:pt idx="12">
                  <c:v>9936.2099999999991</c:v>
                </c:pt>
                <c:pt idx="13">
                  <c:v>9313</c:v>
                </c:pt>
                <c:pt idx="14">
                  <c:v>9256</c:v>
                </c:pt>
                <c:pt idx="15">
                  <c:v>9553.1512180000009</c:v>
                </c:pt>
                <c:pt idx="16">
                  <c:v>9639.8446039999981</c:v>
                </c:pt>
                <c:pt idx="17">
                  <c:v>9830.7244520000004</c:v>
                </c:pt>
              </c:numCache>
            </c:numRef>
          </c:val>
        </c:ser>
        <c:dLbls>
          <c:showLegendKey val="0"/>
          <c:showVal val="0"/>
          <c:showCatName val="0"/>
          <c:showSerName val="0"/>
          <c:showPercent val="0"/>
          <c:showBubbleSize val="0"/>
        </c:dLbls>
        <c:axId val="466284472"/>
        <c:axId val="466282512"/>
      </c:areaChart>
      <c:dateAx>
        <c:axId val="46628447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82512"/>
        <c:crosses val="autoZero"/>
        <c:auto val="0"/>
        <c:lblOffset val="100"/>
        <c:baseTimeUnit val="days"/>
      </c:dateAx>
      <c:valAx>
        <c:axId val="46628251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8447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1030922520242863"/>
          <c:w val="0.70009694849796555"/>
          <c:h val="0.73445881382940825"/>
        </c:manualLayout>
      </c:layout>
      <c:lineChart>
        <c:grouping val="standard"/>
        <c:varyColors val="0"/>
        <c:ser>
          <c:idx val="3"/>
          <c:order val="0"/>
          <c:tx>
            <c:strRef>
              <c:f>'Data till tabeller'!$AG$3</c:f>
              <c:strCache>
                <c:ptCount val="1"/>
                <c:pt idx="0">
                  <c:v>Transportarbete</c:v>
                </c:pt>
              </c:strCache>
            </c:strRef>
          </c:tx>
          <c:spPr>
            <a:ln w="28575" cap="rnd">
              <a:solidFill>
                <a:srgbClr val="52AF32">
                  <a:alpha val="60000"/>
                </a:srgbClr>
              </a:solidFill>
              <a:round/>
            </a:ln>
            <a:effectLst/>
          </c:spPr>
          <c:marker>
            <c:symbol val="none"/>
          </c:marke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tabeller'!$AG$4:$AG$28</c:f>
              <c:numCache>
                <c:formatCode>#,##0</c:formatCode>
                <c:ptCount val="25"/>
                <c:pt idx="0">
                  <c:v>19102</c:v>
                </c:pt>
                <c:pt idx="1">
                  <c:v>18816</c:v>
                </c:pt>
                <c:pt idx="2">
                  <c:v>19202</c:v>
                </c:pt>
                <c:pt idx="3">
                  <c:v>18578</c:v>
                </c:pt>
                <c:pt idx="4">
                  <c:v>19069</c:v>
                </c:pt>
                <c:pt idx="5">
                  <c:v>19391</c:v>
                </c:pt>
                <c:pt idx="6">
                  <c:v>18846</c:v>
                </c:pt>
                <c:pt idx="7">
                  <c:v>19181</c:v>
                </c:pt>
                <c:pt idx="8">
                  <c:v>19163</c:v>
                </c:pt>
                <c:pt idx="9">
                  <c:v>19090</c:v>
                </c:pt>
                <c:pt idx="10">
                  <c:v>20083.036625000001</c:v>
                </c:pt>
                <c:pt idx="11">
                  <c:v>19547.320933999999</c:v>
                </c:pt>
                <c:pt idx="12">
                  <c:v>19196.639254000002</c:v>
                </c:pt>
                <c:pt idx="13">
                  <c:v>20169.596828666665</c:v>
                </c:pt>
                <c:pt idx="14">
                  <c:v>20856.236783</c:v>
                </c:pt>
                <c:pt idx="15">
                  <c:v>21674.886677491828</c:v>
                </c:pt>
                <c:pt idx="16">
                  <c:v>22271.432596099214</c:v>
                </c:pt>
                <c:pt idx="17">
                  <c:v>23250.308103429517</c:v>
                </c:pt>
                <c:pt idx="18">
                  <c:v>22923.77228420664</c:v>
                </c:pt>
                <c:pt idx="19">
                  <c:v>20388.782683415666</c:v>
                </c:pt>
                <c:pt idx="20">
                  <c:v>23463.779546863581</c:v>
                </c:pt>
                <c:pt idx="21">
                  <c:v>22864.313674349498</c:v>
                </c:pt>
                <c:pt idx="22">
                  <c:v>22042.639650754358</c:v>
                </c:pt>
                <c:pt idx="23">
                  <c:v>20969.97451140235</c:v>
                </c:pt>
                <c:pt idx="24">
                  <c:v>21296.328419109857</c:v>
                </c:pt>
              </c:numCache>
            </c:numRef>
          </c:val>
          <c:smooth val="0"/>
        </c:ser>
        <c:dLbls>
          <c:showLegendKey val="0"/>
          <c:showVal val="0"/>
          <c:showCatName val="0"/>
          <c:showSerName val="0"/>
          <c:showPercent val="0"/>
          <c:showBubbleSize val="0"/>
        </c:dLbls>
        <c:marker val="1"/>
        <c:smooth val="0"/>
        <c:axId val="466284864"/>
        <c:axId val="466289176"/>
      </c:lineChart>
      <c:lineChart>
        <c:grouping val="standard"/>
        <c:varyColors val="0"/>
        <c:ser>
          <c:idx val="5"/>
          <c:order val="1"/>
          <c:tx>
            <c:strRef>
              <c:f>'Data till tabeller'!$AF$3</c:f>
              <c:strCache>
                <c:ptCount val="1"/>
                <c:pt idx="0">
                  <c:v>Transporterad godsmängd</c:v>
                </c:pt>
              </c:strCache>
            </c:strRef>
          </c:tx>
          <c:spPr>
            <a:ln w="28575" cap="rnd">
              <a:solidFill>
                <a:srgbClr val="52AF32"/>
              </a:solidFill>
              <a:round/>
            </a:ln>
            <a:effectLst/>
          </c:spPr>
          <c:marker>
            <c:symbol val="none"/>
          </c:marke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tabeller'!$AF$4:$AF$28</c:f>
              <c:numCache>
                <c:formatCode>#,##0</c:formatCode>
                <c:ptCount val="25"/>
                <c:pt idx="0">
                  <c:v>55575</c:v>
                </c:pt>
                <c:pt idx="1">
                  <c:v>53774</c:v>
                </c:pt>
                <c:pt idx="2">
                  <c:v>50092</c:v>
                </c:pt>
                <c:pt idx="3">
                  <c:v>50277</c:v>
                </c:pt>
                <c:pt idx="4">
                  <c:v>54040</c:v>
                </c:pt>
                <c:pt idx="5">
                  <c:v>56048</c:v>
                </c:pt>
                <c:pt idx="6">
                  <c:v>54197</c:v>
                </c:pt>
                <c:pt idx="7">
                  <c:v>55504</c:v>
                </c:pt>
                <c:pt idx="8">
                  <c:v>54872</c:v>
                </c:pt>
                <c:pt idx="9">
                  <c:v>52380</c:v>
                </c:pt>
                <c:pt idx="10">
                  <c:v>57253.137999999999</c:v>
                </c:pt>
                <c:pt idx="11">
                  <c:v>55205.343999999997</c:v>
                </c:pt>
                <c:pt idx="12">
                  <c:v>54779.626189999995</c:v>
                </c:pt>
                <c:pt idx="13">
                  <c:v>57874.039436666666</c:v>
                </c:pt>
                <c:pt idx="14">
                  <c:v>60157.406900000002</c:v>
                </c:pt>
                <c:pt idx="15">
                  <c:v>63198.091080342543</c:v>
                </c:pt>
                <c:pt idx="16">
                  <c:v>64944.474279999995</c:v>
                </c:pt>
                <c:pt idx="17">
                  <c:v>67808.589775383924</c:v>
                </c:pt>
                <c:pt idx="18">
                  <c:v>65632.261508886673</c:v>
                </c:pt>
                <c:pt idx="19">
                  <c:v>56466.380577999997</c:v>
                </c:pt>
                <c:pt idx="20">
                  <c:v>68328.554950966311</c:v>
                </c:pt>
                <c:pt idx="21">
                  <c:v>67906.684789368461</c:v>
                </c:pt>
                <c:pt idx="22">
                  <c:v>65788.695421429366</c:v>
                </c:pt>
                <c:pt idx="23">
                  <c:v>67046.57778417095</c:v>
                </c:pt>
                <c:pt idx="24">
                  <c:v>68034.889490097543</c:v>
                </c:pt>
              </c:numCache>
            </c:numRef>
          </c:val>
          <c:smooth val="0"/>
        </c:ser>
        <c:dLbls>
          <c:showLegendKey val="0"/>
          <c:showVal val="0"/>
          <c:showCatName val="0"/>
          <c:showSerName val="0"/>
          <c:showPercent val="0"/>
          <c:showBubbleSize val="0"/>
        </c:dLbls>
        <c:marker val="1"/>
        <c:smooth val="0"/>
        <c:axId val="466285256"/>
        <c:axId val="466283688"/>
      </c:lineChart>
      <c:valAx>
        <c:axId val="466289176"/>
        <c:scaling>
          <c:orientation val="minMax"/>
          <c:max val="80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84864"/>
        <c:crosses val="max"/>
        <c:crossBetween val="midCat"/>
      </c:valAx>
      <c:dateAx>
        <c:axId val="466284864"/>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89176"/>
        <c:crosses val="autoZero"/>
        <c:auto val="0"/>
        <c:lblOffset val="100"/>
        <c:baseTimeUnit val="days"/>
      </c:dateAx>
      <c:valAx>
        <c:axId val="466283688"/>
        <c:scaling>
          <c:orientation val="minMax"/>
          <c:max val="80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85256"/>
        <c:crosses val="autoZero"/>
        <c:crossBetween val="between"/>
        <c:majorUnit val="10000"/>
      </c:valAx>
      <c:catAx>
        <c:axId val="466285256"/>
        <c:scaling>
          <c:orientation val="minMax"/>
        </c:scaling>
        <c:delete val="1"/>
        <c:axPos val="b"/>
        <c:numFmt formatCode="General" sourceLinked="1"/>
        <c:majorTickMark val="none"/>
        <c:minorTickMark val="none"/>
        <c:tickLblPos val="nextTo"/>
        <c:crossAx val="46628368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1030922520242863"/>
          <c:w val="0.7332617417201569"/>
          <c:h val="0.73900555884329366"/>
        </c:manualLayout>
      </c:layout>
      <c:lineChart>
        <c:grouping val="standard"/>
        <c:varyColors val="0"/>
        <c:ser>
          <c:idx val="3"/>
          <c:order val="0"/>
          <c:tx>
            <c:strRef>
              <c:f>'Data till tabeller'!$AJ$3</c:f>
              <c:strCache>
                <c:ptCount val="1"/>
                <c:pt idx="0">
                  <c:v>Transportarbete</c:v>
                </c:pt>
              </c:strCache>
            </c:strRef>
          </c:tx>
          <c:spPr>
            <a:ln w="28575" cap="rnd">
              <a:solidFill>
                <a:srgbClr val="52AF32">
                  <a:alpha val="60000"/>
                </a:srgbClr>
              </a:solidFill>
              <a:round/>
            </a:ln>
            <a:effectLst/>
          </c:spPr>
          <c:marker>
            <c:symbol val="none"/>
          </c:marker>
          <c:cat>
            <c:numRef>
              <c:f>'Data till tabeller'!$A$14:$A$28</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'Data till tabeller'!$AJ$14:$AJ$28</c:f>
              <c:numCache>
                <c:formatCode>#,##0</c:formatCode>
                <c:ptCount val="15"/>
                <c:pt idx="0">
                  <c:v>1036.94146</c:v>
                </c:pt>
                <c:pt idx="1">
                  <c:v>993.81582899999978</c:v>
                </c:pt>
                <c:pt idx="2">
                  <c:v>956.0035959999999</c:v>
                </c:pt>
                <c:pt idx="3">
                  <c:v>1007.434727</c:v>
                </c:pt>
                <c:pt idx="4">
                  <c:v>1052.7377629999999</c:v>
                </c:pt>
                <c:pt idx="5">
                  <c:v>1037.4745359999999</c:v>
                </c:pt>
                <c:pt idx="6">
                  <c:v>1042.5942500000001</c:v>
                </c:pt>
                <c:pt idx="7">
                  <c:v>1128.8306800346015</c:v>
                </c:pt>
                <c:pt idx="8">
                  <c:v>1023.9758354593332</c:v>
                </c:pt>
                <c:pt idx="9">
                  <c:v>905.18970246000003</c:v>
                </c:pt>
                <c:pt idx="10">
                  <c:v>1063.228035975</c:v>
                </c:pt>
                <c:pt idx="11">
                  <c:v>1379.8773713989951</c:v>
                </c:pt>
                <c:pt idx="12">
                  <c:v>1646.8259602656801</c:v>
                </c:pt>
                <c:pt idx="13">
                  <c:v>1906.8546509319187</c:v>
                </c:pt>
                <c:pt idx="14">
                  <c:v>1945.4433355113331</c:v>
                </c:pt>
              </c:numCache>
            </c:numRef>
          </c:val>
          <c:smooth val="0"/>
        </c:ser>
        <c:dLbls>
          <c:showLegendKey val="0"/>
          <c:showVal val="0"/>
          <c:showCatName val="0"/>
          <c:showSerName val="0"/>
          <c:showPercent val="0"/>
          <c:showBubbleSize val="0"/>
        </c:dLbls>
        <c:marker val="1"/>
        <c:smooth val="0"/>
        <c:axId val="466286432"/>
        <c:axId val="466288392"/>
      </c:lineChart>
      <c:lineChart>
        <c:grouping val="standard"/>
        <c:varyColors val="0"/>
        <c:ser>
          <c:idx val="5"/>
          <c:order val="1"/>
          <c:tx>
            <c:strRef>
              <c:f>'Data till tabeller'!$AI$3</c:f>
              <c:strCache>
                <c:ptCount val="1"/>
                <c:pt idx="0">
                  <c:v>Transporterad godsmängd</c:v>
                </c:pt>
              </c:strCache>
            </c:strRef>
          </c:tx>
          <c:spPr>
            <a:ln w="28575" cap="rnd">
              <a:solidFill>
                <a:srgbClr val="52AF32"/>
              </a:solidFill>
              <a:round/>
            </a:ln>
            <a:effectLst/>
          </c:spPr>
          <c:marker>
            <c:symbol val="none"/>
          </c:marker>
          <c:cat>
            <c:numRef>
              <c:f>'Data till tabeller'!$A$14:$A$28</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'Data till tabeller'!$AI$14:$AI$28</c:f>
              <c:numCache>
                <c:formatCode>#,##0</c:formatCode>
                <c:ptCount val="15"/>
                <c:pt idx="0">
                  <c:v>2101.585</c:v>
                </c:pt>
                <c:pt idx="1">
                  <c:v>2038.0550000000001</c:v>
                </c:pt>
                <c:pt idx="2">
                  <c:v>2005.6679999999999</c:v>
                </c:pt>
                <c:pt idx="3">
                  <c:v>2238.9530099999997</c:v>
                </c:pt>
                <c:pt idx="4">
                  <c:v>2434.5704799999999</c:v>
                </c:pt>
                <c:pt idx="5">
                  <c:v>2389.2421900000013</c:v>
                </c:pt>
                <c:pt idx="6">
                  <c:v>2432.5627200000008</c:v>
                </c:pt>
                <c:pt idx="7">
                  <c:v>2924.9429999999998</c:v>
                </c:pt>
                <c:pt idx="8">
                  <c:v>2742.8425964666676</c:v>
                </c:pt>
                <c:pt idx="9">
                  <c:v>2464.0079700000006</c:v>
                </c:pt>
                <c:pt idx="10">
                  <c:v>2712.5726700000005</c:v>
                </c:pt>
                <c:pt idx="11">
                  <c:v>3241.0764617698014</c:v>
                </c:pt>
                <c:pt idx="12">
                  <c:v>3233.1480883782806</c:v>
                </c:pt>
                <c:pt idx="13">
                  <c:v>3209.370626247457</c:v>
                </c:pt>
                <c:pt idx="14">
                  <c:v>3274.1632933333331</c:v>
                </c:pt>
              </c:numCache>
            </c:numRef>
          </c:val>
          <c:smooth val="0"/>
        </c:ser>
        <c:dLbls>
          <c:showLegendKey val="0"/>
          <c:showVal val="0"/>
          <c:showCatName val="0"/>
          <c:showSerName val="0"/>
          <c:showPercent val="0"/>
          <c:showBubbleSize val="0"/>
        </c:dLbls>
        <c:marker val="1"/>
        <c:smooth val="0"/>
        <c:axId val="466287216"/>
        <c:axId val="466286824"/>
      </c:lineChart>
      <c:valAx>
        <c:axId val="466288392"/>
        <c:scaling>
          <c:orientation val="minMax"/>
          <c:max val="4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86432"/>
        <c:crosses val="max"/>
        <c:crossBetween val="midCat"/>
      </c:valAx>
      <c:dateAx>
        <c:axId val="466286432"/>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88392"/>
        <c:crosses val="autoZero"/>
        <c:auto val="0"/>
        <c:lblOffset val="100"/>
        <c:baseTimeUnit val="days"/>
      </c:dateAx>
      <c:valAx>
        <c:axId val="466286824"/>
        <c:scaling>
          <c:orientation val="minMax"/>
          <c:max val="4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87216"/>
        <c:crosses val="autoZero"/>
        <c:crossBetween val="between"/>
        <c:majorUnit val="500"/>
      </c:valAx>
      <c:catAx>
        <c:axId val="466287216"/>
        <c:scaling>
          <c:orientation val="minMax"/>
        </c:scaling>
        <c:delete val="1"/>
        <c:axPos val="b"/>
        <c:numFmt formatCode="General" sourceLinked="1"/>
        <c:majorTickMark val="none"/>
        <c:minorTickMark val="none"/>
        <c:tickLblPos val="nextTo"/>
        <c:crossAx val="46628682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72888267379036"/>
          <c:y val="0.10576248018854316"/>
          <c:w val="0.83347668589334101"/>
          <c:h val="0.73959233955807779"/>
        </c:manualLayout>
      </c:layout>
      <c:areaChart>
        <c:grouping val="stacked"/>
        <c:varyColors val="0"/>
        <c:ser>
          <c:idx val="0"/>
          <c:order val="0"/>
          <c:tx>
            <c:strRef>
              <c:f>'Data till tabeller'!$AL$3</c:f>
              <c:strCache>
                <c:ptCount val="1"/>
                <c:pt idx="0">
                  <c:v>Malm på malmbanan</c:v>
                </c:pt>
              </c:strCache>
            </c:strRef>
          </c:tx>
          <c:spPr>
            <a:solidFill>
              <a:srgbClr val="52AF32"/>
            </a:solidFill>
            <a:ln>
              <a:noFill/>
            </a:ln>
            <a:effectLst/>
          </c:spPr>
          <c:cat>
            <c:numRef>
              <c:f>'Data till tabeller'!$A$11:$A$28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'Data till tabeller'!$AL$11:$AL$28</c:f>
              <c:numCache>
                <c:formatCode>#,##0</c:formatCode>
                <c:ptCount val="18"/>
                <c:pt idx="0">
                  <c:v>3951</c:v>
                </c:pt>
                <c:pt idx="1">
                  <c:v>3854</c:v>
                </c:pt>
                <c:pt idx="2">
                  <c:v>3530</c:v>
                </c:pt>
                <c:pt idx="3">
                  <c:v>3756</c:v>
                </c:pt>
                <c:pt idx="4">
                  <c:v>3647.0990000000002</c:v>
                </c:pt>
                <c:pt idx="5">
                  <c:v>3736.9930000000004</c:v>
                </c:pt>
                <c:pt idx="6">
                  <c:v>4085.75</c:v>
                </c:pt>
                <c:pt idx="7">
                  <c:v>4310.7849999999999</c:v>
                </c:pt>
                <c:pt idx="8">
                  <c:v>4399.8909999999996</c:v>
                </c:pt>
                <c:pt idx="9">
                  <c:v>4518.6578330000002</c:v>
                </c:pt>
                <c:pt idx="10">
                  <c:v>4602.1324119999999</c:v>
                </c:pt>
                <c:pt idx="11">
                  <c:v>4363.3295609999996</c:v>
                </c:pt>
                <c:pt idx="12">
                  <c:v>3416.4251627999997</c:v>
                </c:pt>
                <c:pt idx="13">
                  <c:v>4619.753639999999</c:v>
                </c:pt>
                <c:pt idx="14">
                  <c:v>4669.9259450000009</c:v>
                </c:pt>
                <c:pt idx="15">
                  <c:v>4587.9438603999997</c:v>
                </c:pt>
                <c:pt idx="16">
                  <c:v>4510.8054028000006</c:v>
                </c:pt>
                <c:pt idx="17">
                  <c:v>4503.8373276999992</c:v>
                </c:pt>
              </c:numCache>
            </c:numRef>
          </c:val>
        </c:ser>
        <c:ser>
          <c:idx val="1"/>
          <c:order val="1"/>
          <c:tx>
            <c:strRef>
              <c:f>'Data till tabeller'!$AM$3</c:f>
              <c:strCache>
                <c:ptCount val="1"/>
                <c:pt idx="0">
                  <c:v>Vagnslast</c:v>
                </c:pt>
              </c:strCache>
            </c:strRef>
          </c:tx>
          <c:spPr>
            <a:solidFill>
              <a:srgbClr val="52AF32">
                <a:alpha val="60000"/>
              </a:srgbClr>
            </a:solidFill>
            <a:ln>
              <a:noFill/>
            </a:ln>
            <a:effectLst/>
          </c:spPr>
          <c:cat>
            <c:numRef>
              <c:f>'Data till tabeller'!$A$11:$A$28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'Data till tabeller'!$AM$11:$AM$28</c:f>
              <c:numCache>
                <c:formatCode>#,##0</c:formatCode>
                <c:ptCount val="18"/>
                <c:pt idx="0">
                  <c:v>12188</c:v>
                </c:pt>
                <c:pt idx="1">
                  <c:v>12205</c:v>
                </c:pt>
                <c:pt idx="2">
                  <c:v>12376</c:v>
                </c:pt>
                <c:pt idx="3">
                  <c:v>13645.513000000001</c:v>
                </c:pt>
                <c:pt idx="4">
                  <c:v>13442.035764</c:v>
                </c:pt>
                <c:pt idx="5">
                  <c:v>12678.650170000001</c:v>
                </c:pt>
                <c:pt idx="6">
                  <c:v>13109.652412999998</c:v>
                </c:pt>
                <c:pt idx="7">
                  <c:v>13225.975885999998</c:v>
                </c:pt>
                <c:pt idx="8">
                  <c:v>13527.084501999998</c:v>
                </c:pt>
                <c:pt idx="9">
                  <c:v>13607.998428299212</c:v>
                </c:pt>
                <c:pt idx="10">
                  <c:v>13978.417238431026</c:v>
                </c:pt>
                <c:pt idx="11">
                  <c:v>13471.226297473009</c:v>
                </c:pt>
                <c:pt idx="12">
                  <c:v>11378.413741508559</c:v>
                </c:pt>
                <c:pt idx="13">
                  <c:v>12889.240122671094</c:v>
                </c:pt>
                <c:pt idx="14">
                  <c:v>12254.452071239335</c:v>
                </c:pt>
                <c:pt idx="15">
                  <c:v>12079.532096244253</c:v>
                </c:pt>
                <c:pt idx="16">
                  <c:v>11585.367613223003</c:v>
                </c:pt>
                <c:pt idx="17">
                  <c:v>11746.56201862335</c:v>
                </c:pt>
              </c:numCache>
            </c:numRef>
          </c:val>
        </c:ser>
        <c:ser>
          <c:idx val="2"/>
          <c:order val="2"/>
          <c:tx>
            <c:strRef>
              <c:f>'Data till tabeller'!$AO$3</c:f>
              <c:strCache>
                <c:ptCount val="1"/>
                <c:pt idx="0">
                  <c:v>Kombi - containrar och växelflak</c:v>
                </c:pt>
              </c:strCache>
            </c:strRef>
          </c:tx>
          <c:spPr>
            <a:solidFill>
              <a:srgbClr val="52AF32">
                <a:alpha val="40000"/>
              </a:srgbClr>
            </a:solidFill>
            <a:ln w="25400">
              <a:noFill/>
            </a:ln>
            <a:effectLst/>
          </c:spPr>
          <c:cat>
            <c:numRef>
              <c:f>'Data till tabeller'!$A$11:$A$28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'Data till tabeller'!$AO$11:$AO$28</c:f>
              <c:numCache>
                <c:formatCode>#,##0</c:formatCode>
                <c:ptCount val="18"/>
                <c:pt idx="0">
                  <c:v>1693.8211690000001</c:v>
                </c:pt>
                <c:pt idx="1">
                  <c:v>1743.6722669999999</c:v>
                </c:pt>
                <c:pt idx="2">
                  <c:v>1884.2817620000003</c:v>
                </c:pt>
                <c:pt idx="3">
                  <c:v>1992.3546809999998</c:v>
                </c:pt>
                <c:pt idx="4">
                  <c:v>1794.0111699999998</c:v>
                </c:pt>
                <c:pt idx="5">
                  <c:v>2044.094272</c:v>
                </c:pt>
                <c:pt idx="6">
                  <c:v>2110.0979296666665</c:v>
                </c:pt>
                <c:pt idx="7">
                  <c:v>2319.4921646064158</c:v>
                </c:pt>
                <c:pt idx="8">
                  <c:v>2680.0943899102322</c:v>
                </c:pt>
                <c:pt idx="9">
                  <c:v>2704.5091056537835</c:v>
                </c:pt>
                <c:pt idx="10">
                  <c:v>3038.440235066349</c:v>
                </c:pt>
                <c:pt idx="11">
                  <c:v>3261.6155022295479</c:v>
                </c:pt>
                <c:pt idx="12">
                  <c:v>3505.4701716039026</c:v>
                </c:pt>
                <c:pt idx="13">
                  <c:v>3414.0191730058941</c:v>
                </c:pt>
                <c:pt idx="14">
                  <c:v>3438.2916804919073</c:v>
                </c:pt>
                <c:pt idx="15">
                  <c:v>3238.0838392296</c:v>
                </c:pt>
                <c:pt idx="16">
                  <c:v>2624.002259293165</c:v>
                </c:pt>
                <c:pt idx="17">
                  <c:v>2678.5933418303835</c:v>
                </c:pt>
              </c:numCache>
            </c:numRef>
          </c:val>
        </c:ser>
        <c:ser>
          <c:idx val="3"/>
          <c:order val="3"/>
          <c:tx>
            <c:strRef>
              <c:f>'Data till tabeller'!$AP$3</c:f>
              <c:strCache>
                <c:ptCount val="1"/>
                <c:pt idx="0">
                  <c:v>Kombi - lastbilar och semitrailers</c:v>
                </c:pt>
              </c:strCache>
            </c:strRef>
          </c:tx>
          <c:spPr>
            <a:solidFill>
              <a:srgbClr val="52AF32">
                <a:alpha val="20000"/>
              </a:srgbClr>
            </a:solidFill>
            <a:ln w="25400">
              <a:noFill/>
            </a:ln>
            <a:effectLst/>
          </c:spPr>
          <c:cat>
            <c:numRef>
              <c:f>'Data till tabeller'!$A$11:$A$28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'Data till tabeller'!$AP$11:$AP$28</c:f>
              <c:numCache>
                <c:formatCode>#,##0</c:formatCode>
                <c:ptCount val="18"/>
                <c:pt idx="0">
                  <c:v>771.82321800000011</c:v>
                </c:pt>
                <c:pt idx="1">
                  <c:v>794.00548500000002</c:v>
                </c:pt>
                <c:pt idx="2">
                  <c:v>712.30456000000004</c:v>
                </c:pt>
                <c:pt idx="3">
                  <c:v>689.16894400000001</c:v>
                </c:pt>
                <c:pt idx="4">
                  <c:v>664.17500000000007</c:v>
                </c:pt>
                <c:pt idx="5">
                  <c:v>736.90181200000006</c:v>
                </c:pt>
                <c:pt idx="6">
                  <c:v>864.09648600000003</c:v>
                </c:pt>
                <c:pt idx="7">
                  <c:v>999.98373239358375</c:v>
                </c:pt>
                <c:pt idx="8">
                  <c:v>1067.8167855815975</c:v>
                </c:pt>
                <c:pt idx="9">
                  <c:v>1440.2672291462168</c:v>
                </c:pt>
                <c:pt idx="10">
                  <c:v>1631.3182179321454</c:v>
                </c:pt>
                <c:pt idx="11">
                  <c:v>1827.600923504081</c:v>
                </c:pt>
                <c:pt idx="12">
                  <c:v>2088.4736075032019</c:v>
                </c:pt>
                <c:pt idx="13">
                  <c:v>2540.7666111865929</c:v>
                </c:pt>
                <c:pt idx="14">
                  <c:v>2501.6439776182547</c:v>
                </c:pt>
                <c:pt idx="15">
                  <c:v>2137.0798548805069</c:v>
                </c:pt>
                <c:pt idx="16">
                  <c:v>2249.7992360861867</c:v>
                </c:pt>
                <c:pt idx="17">
                  <c:v>2367.3357309561225</c:v>
                </c:pt>
              </c:numCache>
            </c:numRef>
          </c:val>
        </c:ser>
        <c:dLbls>
          <c:showLegendKey val="0"/>
          <c:showVal val="0"/>
          <c:showCatName val="0"/>
          <c:showSerName val="0"/>
          <c:showPercent val="0"/>
          <c:showBubbleSize val="0"/>
        </c:dLbls>
        <c:axId val="466281728"/>
        <c:axId val="466282120"/>
      </c:areaChart>
      <c:dateAx>
        <c:axId val="46628172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82120"/>
        <c:crosses val="autoZero"/>
        <c:auto val="0"/>
        <c:lblOffset val="100"/>
        <c:baseTimeUnit val="days"/>
      </c:dateAx>
      <c:valAx>
        <c:axId val="46628212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8172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165688758477263"/>
        </c:manualLayout>
      </c:layout>
      <c:areaChart>
        <c:grouping val="stacked"/>
        <c:varyColors val="0"/>
        <c:ser>
          <c:idx val="0"/>
          <c:order val="0"/>
          <c:tx>
            <c:strRef>
              <c:f>'Data till tabeller'!$AR$3</c:f>
              <c:strCache>
                <c:ptCount val="1"/>
                <c:pt idx="0">
                  <c:v>Inland</c:v>
                </c:pt>
              </c:strCache>
            </c:strRef>
          </c:tx>
          <c:spPr>
            <a:solidFill>
              <a:srgbClr val="52AF32"/>
            </a:solidFill>
            <a:ln>
              <a:noFill/>
            </a:ln>
            <a:effectLst/>
          </c:spPr>
          <c:cat>
            <c:numRef>
              <c:f>'Data till tabeller'!$A$11:$A$28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'Data till tabeller'!$AR$11:$AR$28</c:f>
              <c:numCache>
                <c:formatCode>#,##0</c:formatCode>
                <c:ptCount val="18"/>
                <c:pt idx="0">
                  <c:v>11693</c:v>
                </c:pt>
                <c:pt idx="1">
                  <c:v>11901</c:v>
                </c:pt>
                <c:pt idx="2">
                  <c:v>12036</c:v>
                </c:pt>
                <c:pt idx="3">
                  <c:v>12414.590312</c:v>
                </c:pt>
                <c:pt idx="4">
                  <c:v>12500.712707000001</c:v>
                </c:pt>
                <c:pt idx="5">
                  <c:v>12403.615299000001</c:v>
                </c:pt>
                <c:pt idx="6">
                  <c:v>12856.052976666666</c:v>
                </c:pt>
                <c:pt idx="7">
                  <c:v>13189.780088</c:v>
                </c:pt>
                <c:pt idx="8">
                  <c:v>14124.505315</c:v>
                </c:pt>
                <c:pt idx="9">
                  <c:v>14894.407510158946</c:v>
                </c:pt>
                <c:pt idx="10">
                  <c:v>15681.338482000001</c:v>
                </c:pt>
                <c:pt idx="11">
                  <c:v>15782.458570818171</c:v>
                </c:pt>
                <c:pt idx="12">
                  <c:v>13176.188973210003</c:v>
                </c:pt>
                <c:pt idx="13">
                  <c:v>14828.244206960951</c:v>
                </c:pt>
                <c:pt idx="14">
                  <c:v>14449.170367857991</c:v>
                </c:pt>
                <c:pt idx="15">
                  <c:v>13921.60537846654</c:v>
                </c:pt>
                <c:pt idx="16">
                  <c:v>13128.74926060128</c:v>
                </c:pt>
                <c:pt idx="17">
                  <c:v>13455.720408419855</c:v>
                </c:pt>
              </c:numCache>
            </c:numRef>
          </c:val>
        </c:ser>
        <c:ser>
          <c:idx val="1"/>
          <c:order val="1"/>
          <c:tx>
            <c:strRef>
              <c:f>'Data till tabeller'!$AS$3</c:f>
              <c:strCache>
                <c:ptCount val="1"/>
                <c:pt idx="0">
                  <c:v>Utland</c:v>
                </c:pt>
              </c:strCache>
            </c:strRef>
          </c:tx>
          <c:spPr>
            <a:solidFill>
              <a:srgbClr val="52AF32">
                <a:alpha val="60000"/>
              </a:srgbClr>
            </a:solidFill>
            <a:ln>
              <a:noFill/>
            </a:ln>
            <a:effectLst/>
          </c:spPr>
          <c:cat>
            <c:numRef>
              <c:f>'Data till tabeller'!$A$11:$A$28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'Data till tabeller'!$AS$11:$AS$28</c:f>
              <c:numCache>
                <c:formatCode>#,##0</c:formatCode>
                <c:ptCount val="18"/>
                <c:pt idx="0">
                  <c:v>7487</c:v>
                </c:pt>
                <c:pt idx="1">
                  <c:v>7261</c:v>
                </c:pt>
                <c:pt idx="2">
                  <c:v>7054</c:v>
                </c:pt>
                <c:pt idx="3">
                  <c:v>7668.4463130000004</c:v>
                </c:pt>
                <c:pt idx="4">
                  <c:v>7046.6082269999988</c:v>
                </c:pt>
                <c:pt idx="5">
                  <c:v>6793.0239550000006</c:v>
                </c:pt>
                <c:pt idx="6">
                  <c:v>7313.5438519999989</c:v>
                </c:pt>
                <c:pt idx="7">
                  <c:v>7666.4566950000008</c:v>
                </c:pt>
                <c:pt idx="8">
                  <c:v>7550.3813624918275</c:v>
                </c:pt>
                <c:pt idx="9">
                  <c:v>7377.0250859402677</c:v>
                </c:pt>
                <c:pt idx="10">
                  <c:v>7568.9696214295163</c:v>
                </c:pt>
                <c:pt idx="11">
                  <c:v>7141.3137133884684</c:v>
                </c:pt>
                <c:pt idx="12">
                  <c:v>7212.5937102056632</c:v>
                </c:pt>
                <c:pt idx="13">
                  <c:v>8635.5353399026299</c:v>
                </c:pt>
                <c:pt idx="14">
                  <c:v>8415.1433064915072</c:v>
                </c:pt>
                <c:pt idx="15">
                  <c:v>8121.0342722878177</c:v>
                </c:pt>
                <c:pt idx="16">
                  <c:v>7841.2252508010697</c:v>
                </c:pt>
                <c:pt idx="17">
                  <c:v>7840.6080106900026</c:v>
                </c:pt>
              </c:numCache>
            </c:numRef>
          </c:val>
        </c:ser>
        <c:dLbls>
          <c:showLegendKey val="0"/>
          <c:showVal val="0"/>
          <c:showCatName val="0"/>
          <c:showSerName val="0"/>
          <c:showPercent val="0"/>
          <c:showBubbleSize val="0"/>
        </c:dLbls>
        <c:axId val="466283296"/>
        <c:axId val="468091176"/>
      </c:areaChart>
      <c:dateAx>
        <c:axId val="46628329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8091176"/>
        <c:crosses val="autoZero"/>
        <c:auto val="0"/>
        <c:lblOffset val="100"/>
        <c:baseTimeUnit val="days"/>
      </c:dateAx>
      <c:valAx>
        <c:axId val="4680911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832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76659058937176"/>
          <c:y val="0.10576248018854316"/>
          <c:w val="0.81548817249242511"/>
          <c:h val="0.74355230385717919"/>
        </c:manualLayout>
      </c:layout>
      <c:areaChart>
        <c:grouping val="stacked"/>
        <c:varyColors val="0"/>
        <c:ser>
          <c:idx val="0"/>
          <c:order val="0"/>
          <c:tx>
            <c:strRef>
              <c:f>'Data till tabeller'!$AU$3</c:f>
              <c:strCache>
                <c:ptCount val="1"/>
                <c:pt idx="0">
                  <c:v>Inland</c:v>
                </c:pt>
              </c:strCache>
            </c:strRef>
          </c:tx>
          <c:spPr>
            <a:solidFill>
              <a:srgbClr val="52AF32"/>
            </a:solidFill>
            <a:ln>
              <a:noFill/>
            </a:ln>
            <a:effectLst/>
          </c:spPr>
          <c:cat>
            <c:numRef>
              <c:f>'Data till tabeller'!$A$11:$A$28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'Data till tabeller'!$AU$11:$AU$28</c:f>
              <c:numCache>
                <c:formatCode>#,##0</c:formatCode>
                <c:ptCount val="18"/>
                <c:pt idx="0">
                  <c:v>2090</c:v>
                </c:pt>
                <c:pt idx="1">
                  <c:v>2221</c:v>
                </c:pt>
                <c:pt idx="2">
                  <c:v>2296</c:v>
                </c:pt>
                <c:pt idx="3">
                  <c:v>2377.0003120000001</c:v>
                </c:pt>
                <c:pt idx="4">
                  <c:v>2160.3369429999998</c:v>
                </c:pt>
                <c:pt idx="5">
                  <c:v>2367.5386750000002</c:v>
                </c:pt>
                <c:pt idx="6">
                  <c:v>2496.7207666666668</c:v>
                </c:pt>
                <c:pt idx="7">
                  <c:v>2773.9110589999996</c:v>
                </c:pt>
                <c:pt idx="8">
                  <c:v>3153.4780850000002</c:v>
                </c:pt>
                <c:pt idx="9">
                  <c:v>3390.8223730000004</c:v>
                </c:pt>
                <c:pt idx="10">
                  <c:v>3618.7122810000001</c:v>
                </c:pt>
                <c:pt idx="11">
                  <c:v>3871.2196871181645</c:v>
                </c:pt>
                <c:pt idx="12">
                  <c:v>3599.5893994749999</c:v>
                </c:pt>
                <c:pt idx="13">
                  <c:v>3743.5352238959545</c:v>
                </c:pt>
                <c:pt idx="14">
                  <c:v>3826.3990244284528</c:v>
                </c:pt>
                <c:pt idx="15">
                  <c:v>3545.8177144869442</c:v>
                </c:pt>
                <c:pt idx="16">
                  <c:v>2989.5948993392758</c:v>
                </c:pt>
                <c:pt idx="17">
                  <c:v>3244.5811397545062</c:v>
                </c:pt>
              </c:numCache>
            </c:numRef>
          </c:val>
        </c:ser>
        <c:ser>
          <c:idx val="1"/>
          <c:order val="1"/>
          <c:tx>
            <c:strRef>
              <c:f>'Data till tabeller'!$AV$3</c:f>
              <c:strCache>
                <c:ptCount val="1"/>
                <c:pt idx="0">
                  <c:v>Utland</c:v>
                </c:pt>
              </c:strCache>
            </c:strRef>
          </c:tx>
          <c:spPr>
            <a:solidFill>
              <a:srgbClr val="52AF32">
                <a:alpha val="60000"/>
              </a:srgbClr>
            </a:solidFill>
            <a:ln>
              <a:noFill/>
            </a:ln>
            <a:effectLst/>
          </c:spPr>
          <c:cat>
            <c:numRef>
              <c:f>'Data till tabeller'!$A$11:$A$28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'Data till tabeller'!$AV$11:$AV$28</c:f>
              <c:numCache>
                <c:formatCode>#,##0</c:formatCode>
                <c:ptCount val="18"/>
                <c:pt idx="0">
                  <c:v>375</c:v>
                </c:pt>
                <c:pt idx="1">
                  <c:v>317</c:v>
                </c:pt>
                <c:pt idx="2">
                  <c:v>301</c:v>
                </c:pt>
                <c:pt idx="3">
                  <c:v>304.52331299999997</c:v>
                </c:pt>
                <c:pt idx="4">
                  <c:v>297.84922700000004</c:v>
                </c:pt>
                <c:pt idx="5">
                  <c:v>413.45740900000004</c:v>
                </c:pt>
                <c:pt idx="6">
                  <c:v>477.47364899999997</c:v>
                </c:pt>
                <c:pt idx="7">
                  <c:v>545.56483800000012</c:v>
                </c:pt>
                <c:pt idx="8">
                  <c:v>594.43309049182983</c:v>
                </c:pt>
                <c:pt idx="9">
                  <c:v>753.95396180000012</c:v>
                </c:pt>
                <c:pt idx="10">
                  <c:v>1051.0461719984946</c:v>
                </c:pt>
                <c:pt idx="11">
                  <c:v>1217.9967386154653</c:v>
                </c:pt>
                <c:pt idx="12">
                  <c:v>1994.3543796321051</c:v>
                </c:pt>
                <c:pt idx="13">
                  <c:v>2211.2505602965325</c:v>
                </c:pt>
                <c:pt idx="14">
                  <c:v>2113.5366336817083</c:v>
                </c:pt>
                <c:pt idx="15">
                  <c:v>1829.3459796231632</c:v>
                </c:pt>
                <c:pt idx="16">
                  <c:v>1884.206596040076</c:v>
                </c:pt>
                <c:pt idx="17">
                  <c:v>1801.3479330319999</c:v>
                </c:pt>
              </c:numCache>
            </c:numRef>
          </c:val>
        </c:ser>
        <c:dLbls>
          <c:showLegendKey val="0"/>
          <c:showVal val="0"/>
          <c:showCatName val="0"/>
          <c:showSerName val="0"/>
          <c:showPercent val="0"/>
          <c:showBubbleSize val="0"/>
        </c:dLbls>
        <c:axId val="468087648"/>
        <c:axId val="468093136"/>
      </c:areaChart>
      <c:dateAx>
        <c:axId val="46808764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8093136"/>
        <c:crosses val="autoZero"/>
        <c:auto val="0"/>
        <c:lblOffset val="100"/>
        <c:baseTimeUnit val="days"/>
      </c:dateAx>
      <c:valAx>
        <c:axId val="4680931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808764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6386066190933"/>
          <c:y val="0.10576248018854316"/>
          <c:w val="0.81042808444490078"/>
          <c:h val="0.74352957013210974"/>
        </c:manualLayout>
      </c:layout>
      <c:areaChart>
        <c:grouping val="stacked"/>
        <c:varyColors val="0"/>
        <c:ser>
          <c:idx val="0"/>
          <c:order val="0"/>
          <c:tx>
            <c:strRef>
              <c:f>'Data till tabeller'!$AX$3</c:f>
              <c:strCache>
                <c:ptCount val="1"/>
                <c:pt idx="0">
                  <c:v>Utan stöd</c:v>
                </c:pt>
              </c:strCache>
            </c:strRef>
          </c:tx>
          <c:spPr>
            <a:solidFill>
              <a:srgbClr val="52AF32"/>
            </a:solidFill>
            <a:ln>
              <a:solidFill>
                <a:srgbClr val="52AF32">
                  <a:alpha val="80000"/>
                </a:srgbClr>
              </a:solidFill>
            </a:ln>
            <a:effectLst/>
          </c:spPr>
          <c:cat>
            <c:numRef>
              <c:f>'Data till tabeller'!$A$14:$A$28</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'Data till tabeller'!$AX$14:$AX$28</c:f>
              <c:numCache>
                <c:formatCode>#,##0</c:formatCode>
                <c:ptCount val="15"/>
                <c:pt idx="0">
                  <c:v>4857.1400050000002</c:v>
                </c:pt>
                <c:pt idx="1">
                  <c:v>4980.3885865000002</c:v>
                </c:pt>
                <c:pt idx="2">
                  <c:v>5018.2475000000004</c:v>
                </c:pt>
                <c:pt idx="3">
                  <c:v>4905.0122300000003</c:v>
                </c:pt>
                <c:pt idx="4">
                  <c:v>4773.0990000000002</c:v>
                </c:pt>
                <c:pt idx="5">
                  <c:v>4943.9198775510213</c:v>
                </c:pt>
                <c:pt idx="6">
                  <c:v>5354.5088421052633</c:v>
                </c:pt>
                <c:pt idx="7">
                  <c:v>5659.5579999999991</c:v>
                </c:pt>
                <c:pt idx="8">
                  <c:v>6252.2550000000001</c:v>
                </c:pt>
                <c:pt idx="9">
                  <c:v>6042.5074480000003</c:v>
                </c:pt>
                <c:pt idx="10">
                  <c:v>5902.0710159999999</c:v>
                </c:pt>
                <c:pt idx="11">
                  <c:v>6083.6483440000002</c:v>
                </c:pt>
                <c:pt idx="12">
                  <c:v>6128.6206799418414</c:v>
                </c:pt>
                <c:pt idx="13">
                  <c:v>5925.0845862449505</c:v>
                </c:pt>
                <c:pt idx="14">
                  <c:v>6083.4456223095794</c:v>
                </c:pt>
              </c:numCache>
            </c:numRef>
          </c:val>
        </c:ser>
        <c:ser>
          <c:idx val="1"/>
          <c:order val="1"/>
          <c:tx>
            <c:strRef>
              <c:f>'Data till tabeller'!$AY$3</c:f>
              <c:strCache>
                <c:ptCount val="1"/>
                <c:pt idx="0">
                  <c:v>Statligt stöd</c:v>
                </c:pt>
              </c:strCache>
            </c:strRef>
          </c:tx>
          <c:spPr>
            <a:solidFill>
              <a:srgbClr val="52AF32">
                <a:alpha val="60000"/>
              </a:srgbClr>
            </a:solidFill>
            <a:ln>
              <a:solidFill>
                <a:srgbClr val="52AF32">
                  <a:alpha val="60000"/>
                </a:srgbClr>
              </a:solidFill>
            </a:ln>
            <a:effectLst/>
          </c:spPr>
          <c:cat>
            <c:numRef>
              <c:f>'Data till tabeller'!$A$14:$A$28</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'Data till tabeller'!$AY$14:$AY$28</c:f>
              <c:numCache>
                <c:formatCode>#,##0</c:formatCode>
                <c:ptCount val="15"/>
                <c:pt idx="0">
                  <c:v>1304.3800000000001</c:v>
                </c:pt>
                <c:pt idx="1">
                  <c:v>1452.6</c:v>
                </c:pt>
                <c:pt idx="2">
                  <c:v>1418.3999999999999</c:v>
                </c:pt>
                <c:pt idx="3">
                  <c:v>1410.0819653326535</c:v>
                </c:pt>
                <c:pt idx="4">
                  <c:v>1298.0251726784345</c:v>
                </c:pt>
                <c:pt idx="5">
                  <c:v>1256.2</c:v>
                </c:pt>
                <c:pt idx="6">
                  <c:v>1279.4129629629629</c:v>
                </c:pt>
                <c:pt idx="7">
                  <c:v>1375.6</c:v>
                </c:pt>
                <c:pt idx="8">
                  <c:v>1387.473</c:v>
                </c:pt>
                <c:pt idx="9">
                  <c:v>1369.6320000000001</c:v>
                </c:pt>
                <c:pt idx="10">
                  <c:v>1202.9057660000001</c:v>
                </c:pt>
                <c:pt idx="11">
                  <c:v>1222.0427810000001</c:v>
                </c:pt>
                <c:pt idx="12">
                  <c:v>1201.6219999999998</c:v>
                </c:pt>
                <c:pt idx="13">
                  <c:v>1270.1284029231765</c:v>
                </c:pt>
                <c:pt idx="14">
                  <c:v>1175.1391938441375</c:v>
                </c:pt>
              </c:numCache>
            </c:numRef>
          </c:val>
        </c:ser>
        <c:ser>
          <c:idx val="2"/>
          <c:order val="2"/>
          <c:tx>
            <c:strRef>
              <c:f>'Data till tabeller'!$AZ$3</c:f>
              <c:strCache>
                <c:ptCount val="1"/>
                <c:pt idx="0">
                  <c:v>Stöd från regionala kollektivtrafikmyndigheter </c:v>
                </c:pt>
              </c:strCache>
            </c:strRef>
          </c:tx>
          <c:spPr>
            <a:solidFill>
              <a:srgbClr val="52AF32">
                <a:alpha val="40000"/>
              </a:srgbClr>
            </a:solidFill>
            <a:ln>
              <a:solidFill>
                <a:srgbClr val="52AF32"/>
              </a:solidFill>
            </a:ln>
            <a:effectLst/>
          </c:spPr>
          <c:cat>
            <c:numRef>
              <c:f>'Data till tabeller'!$A$14:$A$28</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'Data till tabeller'!$AZ$14:$AZ$28</c:f>
              <c:numCache>
                <c:formatCode>#,##0</c:formatCode>
                <c:ptCount val="15"/>
                <c:pt idx="0">
                  <c:v>2081.6744950000002</c:v>
                </c:pt>
                <c:pt idx="1">
                  <c:v>2298.7709134999996</c:v>
                </c:pt>
                <c:pt idx="2">
                  <c:v>2437.5525000000007</c:v>
                </c:pt>
                <c:pt idx="3">
                  <c:v>2518.5017700000008</c:v>
                </c:pt>
                <c:pt idx="4">
                  <c:v>2586.7009999999991</c:v>
                </c:pt>
                <c:pt idx="5">
                  <c:v>2735.9381224489807</c:v>
                </c:pt>
                <c:pt idx="6">
                  <c:v>2982.9199999999996</c:v>
                </c:pt>
                <c:pt idx="7">
                  <c:v>3225.3830000000003</c:v>
                </c:pt>
                <c:pt idx="8">
                  <c:v>3506.4930000000004</c:v>
                </c:pt>
                <c:pt idx="9">
                  <c:v>3909.1940399999999</c:v>
                </c:pt>
                <c:pt idx="10">
                  <c:v>4050.4428809999999</c:v>
                </c:pt>
                <c:pt idx="11">
                  <c:v>4072.3999999999996</c:v>
                </c:pt>
                <c:pt idx="12">
                  <c:v>4461.8953262487048</c:v>
                </c:pt>
                <c:pt idx="13">
                  <c:v>4646.4457317142424</c:v>
                </c:pt>
                <c:pt idx="14">
                  <c:v>4862.5926885030103</c:v>
                </c:pt>
              </c:numCache>
            </c:numRef>
          </c:val>
        </c:ser>
        <c:dLbls>
          <c:showLegendKey val="0"/>
          <c:showVal val="0"/>
          <c:showCatName val="0"/>
          <c:showSerName val="0"/>
          <c:showPercent val="0"/>
          <c:showBubbleSize val="0"/>
        </c:dLbls>
        <c:axId val="468091960"/>
        <c:axId val="468090000"/>
      </c:areaChart>
      <c:dateAx>
        <c:axId val="46809196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8090000"/>
        <c:crosses val="autoZero"/>
        <c:auto val="0"/>
        <c:lblOffset val="100"/>
        <c:baseTimeUnit val="days"/>
      </c:dateAx>
      <c:valAx>
        <c:axId val="4680900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52AF32"/>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809196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3474170790522206"/>
          <c:h val="0.73731896705113509"/>
        </c:manualLayout>
      </c:layout>
      <c:areaChart>
        <c:grouping val="stacked"/>
        <c:varyColors val="0"/>
        <c:ser>
          <c:idx val="0"/>
          <c:order val="0"/>
          <c:tx>
            <c:strRef>
              <c:f>'Data till tabeller'!$BB$3</c:f>
              <c:strCache>
                <c:ptCount val="1"/>
                <c:pt idx="0">
                  <c:v>Regional trafik(miljoner pkm)</c:v>
                </c:pt>
              </c:strCache>
            </c:strRef>
          </c:tx>
          <c:spPr>
            <a:solidFill>
              <a:srgbClr val="52AF32"/>
            </a:solidFill>
            <a:ln>
              <a:noFill/>
            </a:ln>
            <a:effectLst/>
          </c:spP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tabeller'!$BB$4:$BB$28</c:f>
              <c:numCache>
                <c:formatCode>#,##0</c:formatCode>
                <c:ptCount val="25"/>
                <c:pt idx="0">
                  <c:v>1978</c:v>
                </c:pt>
                <c:pt idx="1">
                  <c:v>1914</c:v>
                </c:pt>
                <c:pt idx="2">
                  <c:v>2021</c:v>
                </c:pt>
                <c:pt idx="3">
                  <c:v>2098</c:v>
                </c:pt>
                <c:pt idx="4">
                  <c:v>2127</c:v>
                </c:pt>
                <c:pt idx="5">
                  <c:v>2241</c:v>
                </c:pt>
                <c:pt idx="6">
                  <c:v>2339</c:v>
                </c:pt>
                <c:pt idx="7">
                  <c:v>2558</c:v>
                </c:pt>
                <c:pt idx="8">
                  <c:v>2651</c:v>
                </c:pt>
                <c:pt idx="9">
                  <c:v>2812</c:v>
                </c:pt>
                <c:pt idx="10">
                  <c:v>3009.2469999999998</c:v>
                </c:pt>
                <c:pt idx="11">
                  <c:v>3191.2594999999997</c:v>
                </c:pt>
                <c:pt idx="12">
                  <c:v>3323.6</c:v>
                </c:pt>
                <c:pt idx="13">
                  <c:v>3397.9959653326532</c:v>
                </c:pt>
                <c:pt idx="14">
                  <c:v>3445.6951726784346</c:v>
                </c:pt>
                <c:pt idx="15">
                  <c:v>3723.4940000000001</c:v>
                </c:pt>
                <c:pt idx="16">
                  <c:v>3936.4919629629626</c:v>
                </c:pt>
                <c:pt idx="17">
                  <c:v>4233.1000000000004</c:v>
                </c:pt>
                <c:pt idx="18">
                  <c:v>4664.660141450252</c:v>
                </c:pt>
                <c:pt idx="19">
                  <c:v>4876.8581458172803</c:v>
                </c:pt>
                <c:pt idx="20">
                  <c:v>5047.079999999999</c:v>
                </c:pt>
                <c:pt idx="21">
                  <c:v>5184.3911050142588</c:v>
                </c:pt>
                <c:pt idx="22">
                  <c:v>5535.4518477769479</c:v>
                </c:pt>
                <c:pt idx="23">
                  <c:v>5733.2901064768421</c:v>
                </c:pt>
                <c:pt idx="24">
                  <c:v>5914.6483578056141</c:v>
                </c:pt>
              </c:numCache>
            </c:numRef>
          </c:val>
        </c:ser>
        <c:ser>
          <c:idx val="1"/>
          <c:order val="1"/>
          <c:tx>
            <c:strRef>
              <c:f>'Data till tabeller'!$BC$3</c:f>
              <c:strCache>
                <c:ptCount val="1"/>
                <c:pt idx="0">
                  <c:v>Långväga trafik(miljoner pkm)</c:v>
                </c:pt>
              </c:strCache>
            </c:strRef>
          </c:tx>
          <c:spPr>
            <a:solidFill>
              <a:srgbClr val="52AF32">
                <a:alpha val="60000"/>
              </a:srgbClr>
            </a:solidFill>
            <a:ln>
              <a:noFill/>
            </a:ln>
            <a:effectLst/>
          </c:spP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tabeller'!$BC$4:$BC$28</c:f>
              <c:numCache>
                <c:formatCode>#,##0</c:formatCode>
                <c:ptCount val="25"/>
                <c:pt idx="0">
                  <c:v>4622</c:v>
                </c:pt>
                <c:pt idx="1">
                  <c:v>4071</c:v>
                </c:pt>
                <c:pt idx="2">
                  <c:v>3942</c:v>
                </c:pt>
                <c:pt idx="3">
                  <c:v>4324</c:v>
                </c:pt>
                <c:pt idx="4">
                  <c:v>4380</c:v>
                </c:pt>
                <c:pt idx="5">
                  <c:v>4591</c:v>
                </c:pt>
                <c:pt idx="6">
                  <c:v>4614</c:v>
                </c:pt>
                <c:pt idx="7">
                  <c:v>4464</c:v>
                </c:pt>
                <c:pt idx="8">
                  <c:v>4560</c:v>
                </c:pt>
                <c:pt idx="9">
                  <c:v>4889</c:v>
                </c:pt>
                <c:pt idx="10">
                  <c:v>5233.9475000000002</c:v>
                </c:pt>
                <c:pt idx="11">
                  <c:v>5540.5</c:v>
                </c:pt>
                <c:pt idx="12">
                  <c:v>5550.6</c:v>
                </c:pt>
                <c:pt idx="13">
                  <c:v>5435.6</c:v>
                </c:pt>
                <c:pt idx="14">
                  <c:v>5212.13</c:v>
                </c:pt>
                <c:pt idx="15">
                  <c:v>5212.5639999999985</c:v>
                </c:pt>
                <c:pt idx="16">
                  <c:v>5680.3498421052645</c:v>
                </c:pt>
                <c:pt idx="17">
                  <c:v>6027.4410000000007</c:v>
                </c:pt>
                <c:pt idx="18">
                  <c:v>6481.5608585497494</c:v>
                </c:pt>
                <c:pt idx="19">
                  <c:v>6444.4753421827181</c:v>
                </c:pt>
                <c:pt idx="20">
                  <c:v>6108.3396630000016</c:v>
                </c:pt>
                <c:pt idx="21">
                  <c:v>6193.9852390000042</c:v>
                </c:pt>
                <c:pt idx="22">
                  <c:v>6256.6861584135977</c:v>
                </c:pt>
                <c:pt idx="23">
                  <c:v>6108.3746144055249</c:v>
                </c:pt>
                <c:pt idx="24">
                  <c:v>6206.5291468511132</c:v>
                </c:pt>
              </c:numCache>
            </c:numRef>
          </c:val>
        </c:ser>
        <c:dLbls>
          <c:showLegendKey val="0"/>
          <c:showVal val="0"/>
          <c:showCatName val="0"/>
          <c:showSerName val="0"/>
          <c:showPercent val="0"/>
          <c:showBubbleSize val="0"/>
        </c:dLbls>
        <c:axId val="468092744"/>
        <c:axId val="468090392"/>
      </c:areaChart>
      <c:dateAx>
        <c:axId val="46809274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8090392"/>
        <c:crosses val="autoZero"/>
        <c:auto val="0"/>
        <c:lblOffset val="100"/>
        <c:baseTimeUnit val="days"/>
      </c:dateAx>
      <c:valAx>
        <c:axId val="4680903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809274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46615035175084"/>
          <c:y val="0.10576248018854316"/>
          <c:w val="0.84711372278945118"/>
          <c:h val="0.74355230385717919"/>
        </c:manualLayout>
      </c:layout>
      <c:areaChart>
        <c:grouping val="stacked"/>
        <c:varyColors val="0"/>
        <c:ser>
          <c:idx val="1"/>
          <c:order val="0"/>
          <c:tx>
            <c:strRef>
              <c:f>'Data till tabeller'!$BF$3</c:f>
              <c:strCache>
                <c:ptCount val="1"/>
                <c:pt idx="0">
                  <c:v>Långväga trafik(%)</c:v>
                </c:pt>
              </c:strCache>
            </c:strRef>
          </c:tx>
          <c:spPr>
            <a:solidFill>
              <a:srgbClr val="52AF32"/>
            </a:solidFill>
            <a:ln>
              <a:noFill/>
            </a:ln>
            <a:effectLst/>
          </c:spP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tabeller'!$BF$4:$BF$28</c:f>
              <c:numCache>
                <c:formatCode>#,##0</c:formatCode>
                <c:ptCount val="25"/>
                <c:pt idx="0">
                  <c:v>70.030303030303031</c:v>
                </c:pt>
                <c:pt idx="1">
                  <c:v>68.020050125313276</c:v>
                </c:pt>
                <c:pt idx="2">
                  <c:v>66.107663927553247</c:v>
                </c:pt>
                <c:pt idx="3">
                  <c:v>67.331049517284328</c:v>
                </c:pt>
                <c:pt idx="4">
                  <c:v>67.312125403411713</c:v>
                </c:pt>
                <c:pt idx="5">
                  <c:v>67.198477751756442</c:v>
                </c:pt>
                <c:pt idx="6">
                  <c:v>66.359844671364868</c:v>
                </c:pt>
                <c:pt idx="7">
                  <c:v>63.571632013671319</c:v>
                </c:pt>
                <c:pt idx="8">
                  <c:v>63.236721675218419</c:v>
                </c:pt>
                <c:pt idx="9">
                  <c:v>63.485261654330607</c:v>
                </c:pt>
                <c:pt idx="10">
                  <c:v>63.494164792544929</c:v>
                </c:pt>
                <c:pt idx="11">
                  <c:v>63.45227442418679</c:v>
                </c:pt>
                <c:pt idx="12">
                  <c:v>62.54760992540173</c:v>
                </c:pt>
                <c:pt idx="13">
                  <c:v>61.533264837241255</c:v>
                </c:pt>
                <c:pt idx="14">
                  <c:v>60.201377321038528</c:v>
                </c:pt>
                <c:pt idx="15">
                  <c:v>58.331805814152048</c:v>
                </c:pt>
                <c:pt idx="16">
                  <c:v>59.066686935742567</c:v>
                </c:pt>
                <c:pt idx="17">
                  <c:v>58.743890794842109</c:v>
                </c:pt>
                <c:pt idx="18">
                  <c:v>58.150299178077915</c:v>
                </c:pt>
                <c:pt idx="19">
                  <c:v>56.923288665716932</c:v>
                </c:pt>
                <c:pt idx="20">
                  <c:v>54.756699860068736</c:v>
                </c:pt>
                <c:pt idx="21">
                  <c:v>54.436459576751716</c:v>
                </c:pt>
                <c:pt idx="22">
                  <c:v>53.058115119828237</c:v>
                </c:pt>
                <c:pt idx="23">
                  <c:v>51.583749062187323</c:v>
                </c:pt>
                <c:pt idx="24">
                  <c:v>51.20401169330853</c:v>
                </c:pt>
              </c:numCache>
            </c:numRef>
          </c:val>
        </c:ser>
        <c:ser>
          <c:idx val="0"/>
          <c:order val="1"/>
          <c:tx>
            <c:strRef>
              <c:f>'Data till tabeller'!$BE$3</c:f>
              <c:strCache>
                <c:ptCount val="1"/>
                <c:pt idx="0">
                  <c:v>Regional trafik(%)</c:v>
                </c:pt>
              </c:strCache>
            </c:strRef>
          </c:tx>
          <c:spPr>
            <a:solidFill>
              <a:srgbClr val="A3D097"/>
            </a:solidFill>
            <a:ln w="25400">
              <a:noFill/>
            </a:ln>
            <a:effectLst/>
          </c:spP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tabeller'!$BE$4:$BE$28</c:f>
              <c:numCache>
                <c:formatCode>#,##0</c:formatCode>
                <c:ptCount val="25"/>
                <c:pt idx="0">
                  <c:v>29.969696969696969</c:v>
                </c:pt>
                <c:pt idx="1">
                  <c:v>31.979949874686721</c:v>
                </c:pt>
                <c:pt idx="2">
                  <c:v>33.892336072446753</c:v>
                </c:pt>
                <c:pt idx="3">
                  <c:v>32.668950482715665</c:v>
                </c:pt>
                <c:pt idx="4">
                  <c:v>32.687874596588287</c:v>
                </c:pt>
                <c:pt idx="5">
                  <c:v>32.801522248243558</c:v>
                </c:pt>
                <c:pt idx="6">
                  <c:v>33.640155328635124</c:v>
                </c:pt>
                <c:pt idx="7">
                  <c:v>36.428367986328681</c:v>
                </c:pt>
                <c:pt idx="8">
                  <c:v>36.763278324781581</c:v>
                </c:pt>
                <c:pt idx="9">
                  <c:v>36.514738345669393</c:v>
                </c:pt>
                <c:pt idx="10">
                  <c:v>36.505835207455071</c:v>
                </c:pt>
                <c:pt idx="11">
                  <c:v>36.54772557581321</c:v>
                </c:pt>
                <c:pt idx="12">
                  <c:v>37.45239007459827</c:v>
                </c:pt>
                <c:pt idx="13">
                  <c:v>38.466735162758745</c:v>
                </c:pt>
                <c:pt idx="14">
                  <c:v>39.798622678961472</c:v>
                </c:pt>
                <c:pt idx="15">
                  <c:v>41.668194185847952</c:v>
                </c:pt>
                <c:pt idx="16">
                  <c:v>40.933313064257433</c:v>
                </c:pt>
                <c:pt idx="17">
                  <c:v>41.256109205157891</c:v>
                </c:pt>
                <c:pt idx="18">
                  <c:v>41.849700821922085</c:v>
                </c:pt>
                <c:pt idx="19">
                  <c:v>43.076711334283068</c:v>
                </c:pt>
                <c:pt idx="20">
                  <c:v>45.243300139931264</c:v>
                </c:pt>
                <c:pt idx="21">
                  <c:v>45.563540423248284</c:v>
                </c:pt>
                <c:pt idx="22">
                  <c:v>46.941884880171763</c:v>
                </c:pt>
                <c:pt idx="23">
                  <c:v>48.416250937812677</c:v>
                </c:pt>
                <c:pt idx="24">
                  <c:v>48.79598830669147</c:v>
                </c:pt>
              </c:numCache>
            </c:numRef>
          </c:val>
        </c:ser>
        <c:dLbls>
          <c:showLegendKey val="0"/>
          <c:showVal val="0"/>
          <c:showCatName val="0"/>
          <c:showSerName val="0"/>
          <c:showPercent val="0"/>
          <c:showBubbleSize val="0"/>
        </c:dLbls>
        <c:axId val="468089216"/>
        <c:axId val="468090784"/>
      </c:areaChart>
      <c:dateAx>
        <c:axId val="46808921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8090784"/>
        <c:crosses val="autoZero"/>
        <c:auto val="0"/>
        <c:lblOffset val="100"/>
        <c:baseTimeUnit val="days"/>
      </c:dateAx>
      <c:valAx>
        <c:axId val="46809078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808921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1143650620446"/>
          <c:y val="0.10576248018854316"/>
          <c:w val="0.82560834858747345"/>
          <c:h val="0.72991206881552284"/>
        </c:manualLayout>
      </c:layout>
      <c:areaChart>
        <c:grouping val="stacked"/>
        <c:varyColors val="0"/>
        <c:ser>
          <c:idx val="0"/>
          <c:order val="0"/>
          <c:tx>
            <c:strRef>
              <c:f>'Data till tabeller'!$BH$3</c:f>
              <c:strCache>
                <c:ptCount val="1"/>
                <c:pt idx="0">
                  <c:v>Personkilometer (miljoner) Spårväg</c:v>
                </c:pt>
              </c:strCache>
            </c:strRef>
          </c:tx>
          <c:spPr>
            <a:solidFill>
              <a:srgbClr val="52AF32"/>
            </a:solidFill>
            <a:ln>
              <a:noFill/>
            </a:ln>
            <a:effectLst/>
          </c:spP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tabeller'!$BH$4:$BH$28</c:f>
              <c:numCache>
                <c:formatCode>#,##0</c:formatCode>
                <c:ptCount val="25"/>
                <c:pt idx="0">
                  <c:v>330</c:v>
                </c:pt>
                <c:pt idx="1">
                  <c:v>329</c:v>
                </c:pt>
                <c:pt idx="2">
                  <c:v>328</c:v>
                </c:pt>
                <c:pt idx="3">
                  <c:v>327</c:v>
                </c:pt>
                <c:pt idx="4">
                  <c:v>346</c:v>
                </c:pt>
                <c:pt idx="5">
                  <c:v>366</c:v>
                </c:pt>
                <c:pt idx="6">
                  <c:v>375</c:v>
                </c:pt>
                <c:pt idx="7">
                  <c:v>376</c:v>
                </c:pt>
                <c:pt idx="8">
                  <c:v>375</c:v>
                </c:pt>
                <c:pt idx="9">
                  <c:v>381</c:v>
                </c:pt>
                <c:pt idx="10">
                  <c:v>393.90000000000003</c:v>
                </c:pt>
                <c:pt idx="11">
                  <c:v>410.29999999999995</c:v>
                </c:pt>
                <c:pt idx="12">
                  <c:v>414.6263568774977</c:v>
                </c:pt>
                <c:pt idx="13">
                  <c:v>435.76199999999994</c:v>
                </c:pt>
                <c:pt idx="14">
                  <c:v>462.21199999999999</c:v>
                </c:pt>
                <c:pt idx="15">
                  <c:v>473.03200000000004</c:v>
                </c:pt>
                <c:pt idx="16">
                  <c:v>482.10500000000002</c:v>
                </c:pt>
                <c:pt idx="17">
                  <c:v>513.94500000000005</c:v>
                </c:pt>
                <c:pt idx="18">
                  <c:v>524.27</c:v>
                </c:pt>
                <c:pt idx="19">
                  <c:v>524.48800000000006</c:v>
                </c:pt>
                <c:pt idx="20">
                  <c:v>547.80000000000007</c:v>
                </c:pt>
                <c:pt idx="21">
                  <c:v>615.20000000000005</c:v>
                </c:pt>
                <c:pt idx="22">
                  <c:v>577.19999999999993</c:v>
                </c:pt>
                <c:pt idx="23">
                  <c:v>608.11764432647658</c:v>
                </c:pt>
                <c:pt idx="24">
                  <c:v>594.9</c:v>
                </c:pt>
              </c:numCache>
            </c:numRef>
          </c:val>
        </c:ser>
        <c:dLbls>
          <c:showLegendKey val="0"/>
          <c:showVal val="0"/>
          <c:showCatName val="0"/>
          <c:showSerName val="0"/>
          <c:showPercent val="0"/>
          <c:showBubbleSize val="0"/>
        </c:dLbls>
        <c:axId val="468092352"/>
        <c:axId val="468086864"/>
      </c:areaChart>
      <c:dateAx>
        <c:axId val="46809235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8086864"/>
        <c:crosses val="autoZero"/>
        <c:auto val="0"/>
        <c:lblOffset val="100"/>
        <c:baseTimeUnit val="days"/>
      </c:dateAx>
      <c:valAx>
        <c:axId val="4680868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80923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754393773023"/>
          <c:y val="0.11030922520242863"/>
          <c:w val="0.77192470058240803"/>
          <c:h val="0.77537943915546204"/>
        </c:manualLayout>
      </c:layout>
      <c:lineChart>
        <c:grouping val="standard"/>
        <c:varyColors val="0"/>
        <c:ser>
          <c:idx val="3"/>
          <c:order val="0"/>
          <c:tx>
            <c:strRef>
              <c:f>'Data till tabeller'!$F$3</c:f>
              <c:strCache>
                <c:ptCount val="1"/>
                <c:pt idx="0">
                  <c:v>Invånare, miljoner</c:v>
                </c:pt>
              </c:strCache>
            </c:strRef>
          </c:tx>
          <c:spPr>
            <a:ln w="31750" cap="rnd">
              <a:solidFill>
                <a:srgbClr val="52AF32"/>
              </a:solidFill>
              <a:round/>
            </a:ln>
            <a:effectLst>
              <a:outerShdw blurRad="40000" dist="23000" dir="5400000" rotWithShape="0">
                <a:srgbClr val="000000">
                  <a:alpha val="35000"/>
                </a:srgbClr>
              </a:outerShdw>
            </a:effectLst>
          </c:spPr>
          <c:marker>
            <c:symbol val="none"/>
          </c:marker>
          <c:cat>
            <c:numRef>
              <c:f>'Data till tabeller'!$A$16:$A$28</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'Data till tabeller'!$F$16:$F$28</c:f>
              <c:numCache>
                <c:formatCode>#\ ##0.0</c:formatCode>
                <c:ptCount val="13"/>
                <c:pt idx="0">
                  <c:v>8.9407879999999995</c:v>
                </c:pt>
                <c:pt idx="1">
                  <c:v>8.9756699999999991</c:v>
                </c:pt>
                <c:pt idx="2">
                  <c:v>9.0113920000000007</c:v>
                </c:pt>
                <c:pt idx="3">
                  <c:v>9.0477519999999991</c:v>
                </c:pt>
                <c:pt idx="4">
                  <c:v>9.1132570000000008</c:v>
                </c:pt>
                <c:pt idx="5">
                  <c:v>9.1829269999999994</c:v>
                </c:pt>
                <c:pt idx="6">
                  <c:v>9.2563469999999999</c:v>
                </c:pt>
                <c:pt idx="7">
                  <c:v>9.3406819999999993</c:v>
                </c:pt>
                <c:pt idx="8">
                  <c:v>9.4155700000000007</c:v>
                </c:pt>
                <c:pt idx="9">
                  <c:v>9.4828550000000007</c:v>
                </c:pt>
                <c:pt idx="10">
                  <c:v>9.5558929999999993</c:v>
                </c:pt>
                <c:pt idx="11">
                  <c:v>9.6448640000000001</c:v>
                </c:pt>
                <c:pt idx="12">
                  <c:v>9.7473550000000007</c:v>
                </c:pt>
              </c:numCache>
            </c:numRef>
          </c:val>
          <c:smooth val="0"/>
        </c:ser>
        <c:dLbls>
          <c:showLegendKey val="0"/>
          <c:showVal val="0"/>
          <c:showCatName val="0"/>
          <c:showSerName val="0"/>
          <c:showPercent val="0"/>
          <c:showBubbleSize val="0"/>
        </c:dLbls>
        <c:marker val="1"/>
        <c:smooth val="0"/>
        <c:axId val="360842992"/>
        <c:axId val="362926584"/>
      </c:lineChart>
      <c:lineChart>
        <c:grouping val="standard"/>
        <c:varyColors val="0"/>
        <c:ser>
          <c:idx val="5"/>
          <c:order val="1"/>
          <c:tx>
            <c:strRef>
              <c:f>'Data till tabeller'!$G$3</c:f>
              <c:strCache>
                <c:ptCount val="1"/>
                <c:pt idx="0">
                  <c:v>Spårlängd per miljon invånare</c:v>
                </c:pt>
              </c:strCache>
            </c:strRef>
          </c:tx>
          <c:spPr>
            <a:ln w="31750" cap="rnd">
              <a:solidFill>
                <a:srgbClr val="52AF32">
                  <a:alpha val="60000"/>
                </a:srgbClr>
              </a:solidFill>
              <a:round/>
            </a:ln>
            <a:effectLst>
              <a:outerShdw blurRad="40000" dist="23000" dir="5400000" rotWithShape="0">
                <a:srgbClr val="000000">
                  <a:alpha val="35000"/>
                </a:srgbClr>
              </a:outerShdw>
            </a:effectLst>
          </c:spPr>
          <c:marker>
            <c:symbol val="none"/>
          </c:marker>
          <c:cat>
            <c:numRef>
              <c:f>'Data till tabeller'!$A$16:$A$28</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'Data till tabeller'!$G$16:$G$28</c:f>
              <c:numCache>
                <c:formatCode>#,##0</c:formatCode>
                <c:ptCount val="13"/>
                <c:pt idx="0">
                  <c:v>1730.4403146568291</c:v>
                </c:pt>
                <c:pt idx="1">
                  <c:v>1711.7942170333804</c:v>
                </c:pt>
                <c:pt idx="2">
                  <c:v>1706.8062292706832</c:v>
                </c:pt>
                <c:pt idx="3">
                  <c:v>1697.6261064626885</c:v>
                </c:pt>
                <c:pt idx="4">
                  <c:v>1680.8151026575899</c:v>
                </c:pt>
                <c:pt idx="5">
                  <c:v>1665.776064646926</c:v>
                </c:pt>
                <c:pt idx="6">
                  <c:v>1658.3972057227329</c:v>
                </c:pt>
                <c:pt idx="7">
                  <c:v>1657.9838602791533</c:v>
                </c:pt>
                <c:pt idx="8">
                  <c:v>1645.8589336598845</c:v>
                </c:pt>
                <c:pt idx="9">
                  <c:v>1645.148006586624</c:v>
                </c:pt>
                <c:pt idx="10">
                  <c:v>1635.9224616684178</c:v>
                </c:pt>
                <c:pt idx="11">
                  <c:v>1603.7240131120564</c:v>
                </c:pt>
                <c:pt idx="12">
                  <c:v>1577.0124305516727</c:v>
                </c:pt>
              </c:numCache>
            </c:numRef>
          </c:val>
          <c:smooth val="0"/>
        </c:ser>
        <c:ser>
          <c:idx val="6"/>
          <c:order val="2"/>
          <c:tx>
            <c:strRef>
              <c:f>'Data till tabeller'!$H$3</c:f>
              <c:strCache>
                <c:ptCount val="1"/>
                <c:pt idx="0">
                  <c:v>Elektrifierad spårlängd per miljon invånare</c:v>
                </c:pt>
              </c:strCache>
            </c:strRef>
          </c:tx>
          <c:spPr>
            <a:ln w="31750" cap="rnd">
              <a:solidFill>
                <a:srgbClr val="52AF32">
                  <a:alpha val="40000"/>
                </a:srgbClr>
              </a:solidFill>
              <a:round/>
            </a:ln>
            <a:effectLst>
              <a:outerShdw blurRad="40000" dist="23000" dir="5400000" rotWithShape="0">
                <a:srgbClr val="000000">
                  <a:alpha val="35000"/>
                </a:srgbClr>
              </a:outerShdw>
            </a:effectLst>
          </c:spPr>
          <c:marker>
            <c:symbol val="none"/>
          </c:marker>
          <c:cat>
            <c:numRef>
              <c:f>'Data till tabeller'!$A$16:$A$28</c:f>
              <c:numCache>
                <c:formatCode>General</c:formatCode>
                <c:ptCount val="13"/>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numCache>
            </c:numRef>
          </c:cat>
          <c:val>
            <c:numRef>
              <c:f>'Data till tabeller'!$H$16:$H$28</c:f>
              <c:numCache>
                <c:formatCode>#,##0</c:formatCode>
                <c:ptCount val="13"/>
                <c:pt idx="0">
                  <c:v>1198.2724565217295</c:v>
                </c:pt>
                <c:pt idx="1">
                  <c:v>1188.9363133894185</c:v>
                </c:pt>
                <c:pt idx="2">
                  <c:v>1198.0058130863688</c:v>
                </c:pt>
                <c:pt idx="3">
                  <c:v>1209.3280187166936</c:v>
                </c:pt>
                <c:pt idx="4">
                  <c:v>1214.022604651663</c:v>
                </c:pt>
                <c:pt idx="5">
                  <c:v>1225.502500455465</c:v>
                </c:pt>
                <c:pt idx="6">
                  <c:v>1222.2640313722034</c:v>
                </c:pt>
                <c:pt idx="7">
                  <c:v>1227.6084337310704</c:v>
                </c:pt>
                <c:pt idx="8">
                  <c:v>1222.7300099728429</c:v>
                </c:pt>
                <c:pt idx="9">
                  <c:v>1237.9921447707468</c:v>
                </c:pt>
                <c:pt idx="10">
                  <c:v>1250.71513462949</c:v>
                </c:pt>
                <c:pt idx="11">
                  <c:v>1247.7832761560971</c:v>
                </c:pt>
                <c:pt idx="12">
                  <c:v>1245.5378920743115</c:v>
                </c:pt>
              </c:numCache>
            </c:numRef>
          </c:val>
          <c:smooth val="0"/>
        </c:ser>
        <c:dLbls>
          <c:showLegendKey val="0"/>
          <c:showVal val="0"/>
          <c:showCatName val="0"/>
          <c:showSerName val="0"/>
          <c:showPercent val="0"/>
          <c:showBubbleSize val="0"/>
        </c:dLbls>
        <c:marker val="1"/>
        <c:smooth val="0"/>
        <c:axId val="466208896"/>
        <c:axId val="466204584"/>
      </c:lineChart>
      <c:valAx>
        <c:axId val="362926584"/>
        <c:scaling>
          <c:orientation val="minMax"/>
          <c:max val="12"/>
          <c:min val="0"/>
        </c:scaling>
        <c:delete val="0"/>
        <c:axPos val="r"/>
        <c:majorGridlines>
          <c:spPr>
            <a:ln w="9525" cap="flat" cmpd="sng" algn="ctr">
              <a:solidFill>
                <a:schemeClr val="bg1">
                  <a:lumMod val="75000"/>
                </a:schemeClr>
              </a:solidFill>
              <a:round/>
            </a:ln>
            <a:effectLst/>
          </c:spPr>
        </c:majorGridlines>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60842992"/>
        <c:crosses val="max"/>
        <c:crossBetween val="midCat"/>
      </c:valAx>
      <c:dateAx>
        <c:axId val="360842992"/>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62926584"/>
        <c:crosses val="autoZero"/>
        <c:auto val="0"/>
        <c:lblOffset val="100"/>
        <c:baseTimeUnit val="days"/>
      </c:dateAx>
      <c:valAx>
        <c:axId val="466204584"/>
        <c:scaling>
          <c:orientation val="minMax"/>
          <c:max val="24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08896"/>
        <c:crosses val="autoZero"/>
        <c:crossBetween val="between"/>
        <c:majorUnit val="200"/>
      </c:valAx>
      <c:catAx>
        <c:axId val="466208896"/>
        <c:scaling>
          <c:orientation val="minMax"/>
        </c:scaling>
        <c:delete val="1"/>
        <c:axPos val="b"/>
        <c:numFmt formatCode="General" sourceLinked="1"/>
        <c:majorTickMark val="none"/>
        <c:minorTickMark val="none"/>
        <c:tickLblPos val="nextTo"/>
        <c:crossAx val="46620458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0576248018854316"/>
          <c:w val="0.82940341462311651"/>
          <c:h val="0.74355230385717919"/>
        </c:manualLayout>
      </c:layout>
      <c:areaChart>
        <c:grouping val="stacked"/>
        <c:varyColors val="0"/>
        <c:ser>
          <c:idx val="0"/>
          <c:order val="0"/>
          <c:tx>
            <c:strRef>
              <c:f>'Data till tabeller'!$BJ$3</c:f>
              <c:strCache>
                <c:ptCount val="1"/>
                <c:pt idx="0">
                  <c:v>Personkilometer (miljoner) Tunnelbana</c:v>
                </c:pt>
              </c:strCache>
            </c:strRef>
          </c:tx>
          <c:spPr>
            <a:solidFill>
              <a:srgbClr val="52AF32"/>
            </a:solidFill>
            <a:ln>
              <a:noFill/>
            </a:ln>
            <a:effectLst/>
          </c:spP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tabeller'!$BJ$4:$BJ$28</c:f>
              <c:numCache>
                <c:formatCode>#,##0</c:formatCode>
                <c:ptCount val="25"/>
                <c:pt idx="0">
                  <c:v>1507</c:v>
                </c:pt>
                <c:pt idx="1">
                  <c:v>1410</c:v>
                </c:pt>
                <c:pt idx="2">
                  <c:v>1408</c:v>
                </c:pt>
                <c:pt idx="3">
                  <c:v>1407</c:v>
                </c:pt>
                <c:pt idx="4">
                  <c:v>1391</c:v>
                </c:pt>
                <c:pt idx="5">
                  <c:v>1441</c:v>
                </c:pt>
                <c:pt idx="6">
                  <c:v>1481</c:v>
                </c:pt>
                <c:pt idx="7">
                  <c:v>1496</c:v>
                </c:pt>
                <c:pt idx="8">
                  <c:v>1505</c:v>
                </c:pt>
                <c:pt idx="9">
                  <c:v>1526</c:v>
                </c:pt>
                <c:pt idx="10">
                  <c:v>1588</c:v>
                </c:pt>
                <c:pt idx="11">
                  <c:v>1581</c:v>
                </c:pt>
                <c:pt idx="12">
                  <c:v>1578</c:v>
                </c:pt>
                <c:pt idx="13">
                  <c:v>1558</c:v>
                </c:pt>
                <c:pt idx="14">
                  <c:v>1556</c:v>
                </c:pt>
                <c:pt idx="15">
                  <c:v>1541</c:v>
                </c:pt>
                <c:pt idx="16">
                  <c:v>1657</c:v>
                </c:pt>
                <c:pt idx="17">
                  <c:v>1690</c:v>
                </c:pt>
                <c:pt idx="18">
                  <c:v>1715</c:v>
                </c:pt>
                <c:pt idx="19">
                  <c:v>1715</c:v>
                </c:pt>
                <c:pt idx="20">
                  <c:v>1731</c:v>
                </c:pt>
                <c:pt idx="21">
                  <c:v>1725</c:v>
                </c:pt>
                <c:pt idx="22">
                  <c:v>1796</c:v>
                </c:pt>
                <c:pt idx="23">
                  <c:v>1841</c:v>
                </c:pt>
                <c:pt idx="24">
                  <c:v>1848</c:v>
                </c:pt>
              </c:numCache>
            </c:numRef>
          </c:val>
        </c:ser>
        <c:dLbls>
          <c:showLegendKey val="0"/>
          <c:showVal val="0"/>
          <c:showCatName val="0"/>
          <c:showSerName val="0"/>
          <c:showPercent val="0"/>
          <c:showBubbleSize val="0"/>
        </c:dLbls>
        <c:axId val="468087256"/>
        <c:axId val="468088432"/>
      </c:areaChart>
      <c:dateAx>
        <c:axId val="46808725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8088432"/>
        <c:crosses val="autoZero"/>
        <c:auto val="0"/>
        <c:lblOffset val="100"/>
        <c:baseTimeUnit val="days"/>
      </c:dateAx>
      <c:valAx>
        <c:axId val="4680884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808725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0576248018854316"/>
          <c:w val="0.78386262219539882"/>
          <c:h val="0.75237155713844339"/>
        </c:manualLayout>
      </c:layout>
      <c:lineChart>
        <c:grouping val="standard"/>
        <c:varyColors val="0"/>
        <c:ser>
          <c:idx val="0"/>
          <c:order val="0"/>
          <c:tx>
            <c:strRef>
              <c:f>'Data till tabeller'!$BL$3</c:f>
              <c:strCache>
                <c:ptCount val="1"/>
                <c:pt idx="0">
                  <c:v>Danmark (milj. tonkm)</c:v>
                </c:pt>
              </c:strCache>
            </c:strRef>
          </c:tx>
          <c:spPr>
            <a:ln w="28575" cap="rnd">
              <a:solidFill>
                <a:srgbClr val="52AF32">
                  <a:alpha val="80000"/>
                </a:srgbClr>
              </a:solidFill>
              <a:round/>
            </a:ln>
            <a:effectLst/>
          </c:spPr>
          <c:marker>
            <c:symbol val="none"/>
          </c:marker>
          <c:cat>
            <c:numRef>
              <c:f>'Data till tabeller'!$A$17:$A$28</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'Data till tabeller'!$BL$17:$BL$27</c:f>
              <c:numCache>
                <c:formatCode>#,##0</c:formatCode>
                <c:ptCount val="11"/>
                <c:pt idx="0">
                  <c:v>1985</c:v>
                </c:pt>
                <c:pt idx="1">
                  <c:v>2321</c:v>
                </c:pt>
                <c:pt idx="2">
                  <c:v>1976</c:v>
                </c:pt>
                <c:pt idx="3">
                  <c:v>1892</c:v>
                </c:pt>
                <c:pt idx="4">
                  <c:v>1779</c:v>
                </c:pt>
                <c:pt idx="5">
                  <c:v>1866</c:v>
                </c:pt>
                <c:pt idx="6">
                  <c:v>1700</c:v>
                </c:pt>
                <c:pt idx="7">
                  <c:v>2239</c:v>
                </c:pt>
                <c:pt idx="8">
                  <c:v>2614</c:v>
                </c:pt>
                <c:pt idx="9">
                  <c:v>2278</c:v>
                </c:pt>
                <c:pt idx="10">
                  <c:v>2449</c:v>
                </c:pt>
              </c:numCache>
            </c:numRef>
          </c:val>
          <c:smooth val="0"/>
        </c:ser>
        <c:ser>
          <c:idx val="1"/>
          <c:order val="1"/>
          <c:tx>
            <c:strRef>
              <c:f>'Data till tabeller'!$BM$3</c:f>
              <c:strCache>
                <c:ptCount val="1"/>
                <c:pt idx="0">
                  <c:v>Finland (milj. tonkm)</c:v>
                </c:pt>
              </c:strCache>
            </c:strRef>
          </c:tx>
          <c:spPr>
            <a:ln w="28575" cap="rnd">
              <a:solidFill>
                <a:srgbClr val="52AF32">
                  <a:alpha val="60000"/>
                </a:srgbClr>
              </a:solidFill>
              <a:round/>
            </a:ln>
            <a:effectLst/>
          </c:spPr>
          <c:marker>
            <c:symbol val="none"/>
          </c:marker>
          <c:cat>
            <c:numRef>
              <c:f>'Data till tabeller'!$A$17:$A$28</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'Data till tabeller'!$BM$17:$BM$28</c:f>
              <c:numCache>
                <c:formatCode>#,##0</c:formatCode>
                <c:ptCount val="12"/>
                <c:pt idx="0">
                  <c:v>10047</c:v>
                </c:pt>
                <c:pt idx="1">
                  <c:v>10105</c:v>
                </c:pt>
                <c:pt idx="2">
                  <c:v>9706</c:v>
                </c:pt>
                <c:pt idx="3">
                  <c:v>11060</c:v>
                </c:pt>
                <c:pt idx="4">
                  <c:v>10434</c:v>
                </c:pt>
                <c:pt idx="5">
                  <c:v>10777</c:v>
                </c:pt>
                <c:pt idx="6">
                  <c:v>8872</c:v>
                </c:pt>
                <c:pt idx="7">
                  <c:v>9750</c:v>
                </c:pt>
                <c:pt idx="8">
                  <c:v>9395</c:v>
                </c:pt>
                <c:pt idx="9">
                  <c:v>9275</c:v>
                </c:pt>
                <c:pt idx="10">
                  <c:v>9470</c:v>
                </c:pt>
                <c:pt idx="11">
                  <c:v>9597</c:v>
                </c:pt>
              </c:numCache>
            </c:numRef>
          </c:val>
          <c:smooth val="0"/>
        </c:ser>
        <c:ser>
          <c:idx val="2"/>
          <c:order val="2"/>
          <c:tx>
            <c:strRef>
              <c:f>'Data till tabeller'!$BN$3</c:f>
              <c:strCache>
                <c:ptCount val="1"/>
                <c:pt idx="0">
                  <c:v>Sverige (milj. tonkm)</c:v>
                </c:pt>
              </c:strCache>
            </c:strRef>
          </c:tx>
          <c:spPr>
            <a:ln w="28575" cap="rnd">
              <a:solidFill>
                <a:schemeClr val="tx1"/>
              </a:solidFill>
              <a:round/>
            </a:ln>
            <a:effectLst/>
          </c:spPr>
          <c:marker>
            <c:symbol val="none"/>
          </c:marker>
          <c:cat>
            <c:numRef>
              <c:f>'Data till tabeller'!$A$17:$A$28</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'Data till tabeller'!$BN$17:$BN$28</c:f>
              <c:numCache>
                <c:formatCode>#,##0</c:formatCode>
                <c:ptCount val="12"/>
                <c:pt idx="0">
                  <c:v>20169.596828666665</c:v>
                </c:pt>
                <c:pt idx="1">
                  <c:v>20856.236783</c:v>
                </c:pt>
                <c:pt idx="2">
                  <c:v>21674.886677491828</c:v>
                </c:pt>
                <c:pt idx="3">
                  <c:v>22271.432596099214</c:v>
                </c:pt>
                <c:pt idx="4">
                  <c:v>23250.308103429517</c:v>
                </c:pt>
                <c:pt idx="5">
                  <c:v>22923.77228420664</c:v>
                </c:pt>
                <c:pt idx="6">
                  <c:v>20388.782683415666</c:v>
                </c:pt>
                <c:pt idx="7">
                  <c:v>23463.779546863581</c:v>
                </c:pt>
                <c:pt idx="8">
                  <c:v>22864.313674349498</c:v>
                </c:pt>
                <c:pt idx="9">
                  <c:v>22042.639650754358</c:v>
                </c:pt>
                <c:pt idx="10">
                  <c:v>20969.97451140235</c:v>
                </c:pt>
                <c:pt idx="11">
                  <c:v>21296.328419109857</c:v>
                </c:pt>
              </c:numCache>
            </c:numRef>
          </c:val>
          <c:smooth val="0"/>
        </c:ser>
        <c:ser>
          <c:idx val="3"/>
          <c:order val="3"/>
          <c:tx>
            <c:strRef>
              <c:f>'Data till tabeller'!$BO$3</c:f>
              <c:strCache>
                <c:ptCount val="1"/>
                <c:pt idx="0">
                  <c:v>Norge (milj. tonkm)</c:v>
                </c:pt>
              </c:strCache>
            </c:strRef>
          </c:tx>
          <c:spPr>
            <a:ln w="28575" cap="rnd">
              <a:solidFill>
                <a:srgbClr val="52AF32">
                  <a:alpha val="40000"/>
                </a:srgbClr>
              </a:solidFill>
              <a:round/>
            </a:ln>
            <a:effectLst/>
          </c:spPr>
          <c:marker>
            <c:symbol val="none"/>
          </c:marker>
          <c:cat>
            <c:numRef>
              <c:f>'Data till tabeller'!$A$17:$A$28</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'Data till tabeller'!$BO$17:$BO$28</c:f>
              <c:numCache>
                <c:formatCode>#,##0</c:formatCode>
                <c:ptCount val="12"/>
                <c:pt idx="0">
                  <c:v>2627</c:v>
                </c:pt>
                <c:pt idx="1">
                  <c:v>2845</c:v>
                </c:pt>
                <c:pt idx="2">
                  <c:v>3182</c:v>
                </c:pt>
                <c:pt idx="3">
                  <c:v>3351</c:v>
                </c:pt>
                <c:pt idx="4">
                  <c:v>3502</c:v>
                </c:pt>
                <c:pt idx="5">
                  <c:v>3621</c:v>
                </c:pt>
                <c:pt idx="6">
                  <c:v>3506</c:v>
                </c:pt>
                <c:pt idx="7">
                  <c:v>3496</c:v>
                </c:pt>
                <c:pt idx="8">
                  <c:v>3574</c:v>
                </c:pt>
                <c:pt idx="9">
                  <c:v>3489</c:v>
                </c:pt>
                <c:pt idx="10">
                  <c:v>3383</c:v>
                </c:pt>
                <c:pt idx="11">
                  <c:v>3539</c:v>
                </c:pt>
              </c:numCache>
            </c:numRef>
          </c:val>
          <c:smooth val="0"/>
        </c:ser>
        <c:dLbls>
          <c:showLegendKey val="0"/>
          <c:showVal val="0"/>
          <c:showCatName val="0"/>
          <c:showSerName val="0"/>
          <c:showPercent val="0"/>
          <c:showBubbleSize val="0"/>
        </c:dLbls>
        <c:smooth val="0"/>
        <c:axId val="467736584"/>
        <c:axId val="467738936"/>
      </c:lineChart>
      <c:dateAx>
        <c:axId val="46773658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7738936"/>
        <c:crosses val="autoZero"/>
        <c:auto val="0"/>
        <c:lblOffset val="100"/>
        <c:baseTimeUnit val="days"/>
      </c:dateAx>
      <c:valAx>
        <c:axId val="467738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773658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30699514341113"/>
          <c:y val="0.10576248018854316"/>
          <c:w val="0.77753751213599354"/>
          <c:h val="0.74580294263905245"/>
        </c:manualLayout>
      </c:layout>
      <c:lineChart>
        <c:grouping val="standard"/>
        <c:varyColors val="0"/>
        <c:ser>
          <c:idx val="0"/>
          <c:order val="0"/>
          <c:tx>
            <c:strRef>
              <c:f>'Data till tabeller'!$BQ$3</c:f>
              <c:strCache>
                <c:ptCount val="1"/>
                <c:pt idx="0">
                  <c:v>Danmark (Antal passagerare, tusental)</c:v>
                </c:pt>
              </c:strCache>
            </c:strRef>
          </c:tx>
          <c:spPr>
            <a:ln w="28575" cap="rnd">
              <a:solidFill>
                <a:srgbClr val="52AF32">
                  <a:alpha val="40000"/>
                </a:srgbClr>
              </a:solidFill>
              <a:round/>
            </a:ln>
            <a:effectLst/>
          </c:spPr>
          <c:marker>
            <c:symbol val="none"/>
          </c:marker>
          <c:cat>
            <c:numRef>
              <c:f>'Data till tabeller'!$A$18:$A$28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'Data till tabeller'!$BQ$18:$BQ$28</c:f>
              <c:numCache>
                <c:formatCode>#,##0</c:formatCode>
                <c:ptCount val="11"/>
                <c:pt idx="0">
                  <c:v>168552</c:v>
                </c:pt>
                <c:pt idx="1">
                  <c:v>171377</c:v>
                </c:pt>
                <c:pt idx="2">
                  <c:v>174573</c:v>
                </c:pt>
                <c:pt idx="3">
                  <c:v>174940</c:v>
                </c:pt>
                <c:pt idx="4">
                  <c:v>179750</c:v>
                </c:pt>
                <c:pt idx="5">
                  <c:v>184225</c:v>
                </c:pt>
                <c:pt idx="6">
                  <c:v>185947</c:v>
                </c:pt>
                <c:pt idx="7">
                  <c:v>194428</c:v>
                </c:pt>
                <c:pt idx="8">
                  <c:v>201899</c:v>
                </c:pt>
                <c:pt idx="9">
                  <c:v>206160</c:v>
                </c:pt>
              </c:numCache>
            </c:numRef>
          </c:val>
          <c:smooth val="0"/>
        </c:ser>
        <c:ser>
          <c:idx val="1"/>
          <c:order val="1"/>
          <c:tx>
            <c:strRef>
              <c:f>'Data till tabeller'!$BR$3</c:f>
              <c:strCache>
                <c:ptCount val="1"/>
                <c:pt idx="0">
                  <c:v>Finland (Antal passagerare, tusental)</c:v>
                </c:pt>
              </c:strCache>
            </c:strRef>
          </c:tx>
          <c:spPr>
            <a:ln w="28575" cap="rnd">
              <a:solidFill>
                <a:srgbClr val="52AF32">
                  <a:alpha val="80000"/>
                </a:srgbClr>
              </a:solidFill>
              <a:round/>
            </a:ln>
            <a:effectLst/>
          </c:spPr>
          <c:marker>
            <c:symbol val="none"/>
          </c:marker>
          <c:cat>
            <c:numRef>
              <c:f>'Data till tabeller'!$A$18:$A$28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'Data till tabeller'!$BR$18:$BR$28</c:f>
              <c:numCache>
                <c:formatCode>#,##0</c:formatCode>
                <c:ptCount val="11"/>
                <c:pt idx="0">
                  <c:v>60134</c:v>
                </c:pt>
                <c:pt idx="1">
                  <c:v>63493</c:v>
                </c:pt>
                <c:pt idx="2">
                  <c:v>63803</c:v>
                </c:pt>
                <c:pt idx="3">
                  <c:v>66685</c:v>
                </c:pt>
                <c:pt idx="4">
                  <c:v>69937</c:v>
                </c:pt>
                <c:pt idx="5">
                  <c:v>67555</c:v>
                </c:pt>
                <c:pt idx="6">
                  <c:v>68950</c:v>
                </c:pt>
                <c:pt idx="7">
                  <c:v>68376</c:v>
                </c:pt>
                <c:pt idx="8">
                  <c:v>69331</c:v>
                </c:pt>
                <c:pt idx="9">
                  <c:v>69318</c:v>
                </c:pt>
                <c:pt idx="10">
                  <c:v>68262</c:v>
                </c:pt>
              </c:numCache>
            </c:numRef>
          </c:val>
          <c:smooth val="0"/>
        </c:ser>
        <c:ser>
          <c:idx val="2"/>
          <c:order val="2"/>
          <c:tx>
            <c:strRef>
              <c:f>'Data till tabeller'!$BS$3</c:f>
              <c:strCache>
                <c:ptCount val="1"/>
                <c:pt idx="0">
                  <c:v>Sverige (Antal passagerare, tusental)</c:v>
                </c:pt>
              </c:strCache>
            </c:strRef>
          </c:tx>
          <c:spPr>
            <a:ln w="28575" cap="rnd">
              <a:solidFill>
                <a:schemeClr val="tx1"/>
              </a:solidFill>
              <a:round/>
            </a:ln>
            <a:effectLst/>
          </c:spPr>
          <c:marker>
            <c:symbol val="none"/>
          </c:marker>
          <c:cat>
            <c:numRef>
              <c:f>'Data till tabeller'!$A$18:$A$28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'Data till tabeller'!$BS$18:$BS$28</c:f>
              <c:numCache>
                <c:formatCode>#,##0</c:formatCode>
                <c:ptCount val="11"/>
                <c:pt idx="0">
                  <c:v>146615</c:v>
                </c:pt>
                <c:pt idx="1">
                  <c:v>150058</c:v>
                </c:pt>
                <c:pt idx="2">
                  <c:v>159067</c:v>
                </c:pt>
                <c:pt idx="3">
                  <c:v>169061</c:v>
                </c:pt>
                <c:pt idx="4">
                  <c:v>178929</c:v>
                </c:pt>
                <c:pt idx="5">
                  <c:v>179095</c:v>
                </c:pt>
                <c:pt idx="6">
                  <c:v>179343</c:v>
                </c:pt>
                <c:pt idx="7">
                  <c:v>187055</c:v>
                </c:pt>
                <c:pt idx="8">
                  <c:v>193163</c:v>
                </c:pt>
                <c:pt idx="9">
                  <c:v>200706</c:v>
                </c:pt>
                <c:pt idx="10">
                  <c:v>207280</c:v>
                </c:pt>
              </c:numCache>
            </c:numRef>
          </c:val>
          <c:smooth val="0"/>
        </c:ser>
        <c:ser>
          <c:idx val="3"/>
          <c:order val="3"/>
          <c:tx>
            <c:strRef>
              <c:f>'Data till tabeller'!$BT$3</c:f>
              <c:strCache>
                <c:ptCount val="1"/>
                <c:pt idx="0">
                  <c:v>Norge (Antal passagerare, tusental)</c:v>
                </c:pt>
              </c:strCache>
            </c:strRef>
          </c:tx>
          <c:spPr>
            <a:ln w="28575" cap="rnd">
              <a:solidFill>
                <a:srgbClr val="52AF32">
                  <a:alpha val="20000"/>
                </a:srgbClr>
              </a:solidFill>
              <a:round/>
            </a:ln>
            <a:effectLst/>
          </c:spPr>
          <c:marker>
            <c:symbol val="none"/>
          </c:marker>
          <c:cat>
            <c:numRef>
              <c:f>'Data till tabeller'!$A$18:$A$28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'Data till tabeller'!$BT$18:$BT$28</c:f>
              <c:numCache>
                <c:formatCode>#,##0</c:formatCode>
                <c:ptCount val="11"/>
                <c:pt idx="1">
                  <c:v>52559</c:v>
                </c:pt>
                <c:pt idx="2">
                  <c:v>54695</c:v>
                </c:pt>
                <c:pt idx="3">
                  <c:v>56808</c:v>
                </c:pt>
                <c:pt idx="4">
                  <c:v>59071</c:v>
                </c:pt>
                <c:pt idx="5">
                  <c:v>57937</c:v>
                </c:pt>
                <c:pt idx="6">
                  <c:v>59304</c:v>
                </c:pt>
                <c:pt idx="7">
                  <c:v>59384</c:v>
                </c:pt>
                <c:pt idx="8">
                  <c:v>62689</c:v>
                </c:pt>
                <c:pt idx="9">
                  <c:v>67251</c:v>
                </c:pt>
                <c:pt idx="10">
                  <c:v>70341</c:v>
                </c:pt>
              </c:numCache>
            </c:numRef>
          </c:val>
          <c:smooth val="0"/>
        </c:ser>
        <c:dLbls>
          <c:showLegendKey val="0"/>
          <c:showVal val="0"/>
          <c:showCatName val="0"/>
          <c:showSerName val="0"/>
          <c:showPercent val="0"/>
          <c:showBubbleSize val="0"/>
        </c:dLbls>
        <c:smooth val="0"/>
        <c:axId val="467740112"/>
        <c:axId val="467736192"/>
      </c:lineChart>
      <c:dateAx>
        <c:axId val="46774011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7736192"/>
        <c:crosses val="autoZero"/>
        <c:auto val="0"/>
        <c:lblOffset val="100"/>
        <c:baseTimeUnit val="days"/>
      </c:dateAx>
      <c:valAx>
        <c:axId val="4677361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77401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6386066190933"/>
          <c:y val="0.10576248018854316"/>
          <c:w val="0.81042808444490078"/>
          <c:h val="0.74352957013210974"/>
        </c:manualLayout>
      </c:layout>
      <c:lineChart>
        <c:grouping val="standard"/>
        <c:varyColors val="0"/>
        <c:ser>
          <c:idx val="0"/>
          <c:order val="0"/>
          <c:tx>
            <c:strRef>
              <c:f>'Data till tabeller'!$BV$3</c:f>
              <c:strCache>
                <c:ptCount val="1"/>
                <c:pt idx="0">
                  <c:v>Danmark (miljoner pkm)</c:v>
                </c:pt>
              </c:strCache>
            </c:strRef>
          </c:tx>
          <c:spPr>
            <a:ln w="28575" cap="rnd">
              <a:solidFill>
                <a:srgbClr val="52AF32">
                  <a:alpha val="80000"/>
                </a:srgbClr>
              </a:solidFill>
              <a:round/>
            </a:ln>
            <a:effectLst/>
          </c:spPr>
          <c:marker>
            <c:symbol val="none"/>
          </c:marker>
          <c:cat>
            <c:numRef>
              <c:f>'Data till tabeller'!$A$18:$A$28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'Data till tabeller'!$BV$18:$BV$27</c:f>
              <c:numCache>
                <c:formatCode>#,##0</c:formatCode>
                <c:ptCount val="10"/>
                <c:pt idx="0">
                  <c:v>5921</c:v>
                </c:pt>
                <c:pt idx="1">
                  <c:v>5961</c:v>
                </c:pt>
                <c:pt idx="2">
                  <c:v>6097</c:v>
                </c:pt>
                <c:pt idx="3">
                  <c:v>6163</c:v>
                </c:pt>
                <c:pt idx="4">
                  <c:v>6267</c:v>
                </c:pt>
                <c:pt idx="5">
                  <c:v>6161</c:v>
                </c:pt>
                <c:pt idx="6">
                  <c:v>6341</c:v>
                </c:pt>
                <c:pt idx="7">
                  <c:v>6605</c:v>
                </c:pt>
                <c:pt idx="8">
                  <c:v>6744</c:v>
                </c:pt>
                <c:pt idx="9">
                  <c:v>6785</c:v>
                </c:pt>
              </c:numCache>
            </c:numRef>
          </c:val>
          <c:smooth val="0"/>
        </c:ser>
        <c:ser>
          <c:idx val="1"/>
          <c:order val="1"/>
          <c:tx>
            <c:strRef>
              <c:f>'Data till tabeller'!$BW$3</c:f>
              <c:strCache>
                <c:ptCount val="1"/>
                <c:pt idx="0">
                  <c:v>Finland (miljoner pkm)</c:v>
                </c:pt>
              </c:strCache>
            </c:strRef>
          </c:tx>
          <c:spPr>
            <a:ln w="28575" cap="rnd">
              <a:solidFill>
                <a:srgbClr val="52AF32">
                  <a:alpha val="60000"/>
                </a:srgbClr>
              </a:solidFill>
              <a:round/>
            </a:ln>
            <a:effectLst/>
          </c:spPr>
          <c:marker>
            <c:symbol val="none"/>
          </c:marker>
          <c:cat>
            <c:numRef>
              <c:f>'Data till tabeller'!$A$18:$A$28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'Data till tabeller'!$BW$18:$BW$27</c:f>
              <c:numCache>
                <c:formatCode>#,##0</c:formatCode>
                <c:ptCount val="10"/>
                <c:pt idx="0">
                  <c:v>3352</c:v>
                </c:pt>
                <c:pt idx="1">
                  <c:v>3478</c:v>
                </c:pt>
                <c:pt idx="2">
                  <c:v>3540</c:v>
                </c:pt>
                <c:pt idx="3">
                  <c:v>3778</c:v>
                </c:pt>
                <c:pt idx="4">
                  <c:v>4052</c:v>
                </c:pt>
                <c:pt idx="5">
                  <c:v>3876</c:v>
                </c:pt>
                <c:pt idx="6">
                  <c:v>3959</c:v>
                </c:pt>
                <c:pt idx="7">
                  <c:v>3882</c:v>
                </c:pt>
                <c:pt idx="8">
                  <c:v>4035</c:v>
                </c:pt>
                <c:pt idx="9">
                  <c:v>4053</c:v>
                </c:pt>
              </c:numCache>
            </c:numRef>
          </c:val>
          <c:smooth val="0"/>
        </c:ser>
        <c:ser>
          <c:idx val="2"/>
          <c:order val="2"/>
          <c:tx>
            <c:strRef>
              <c:f>'Data till tabeller'!$BX$3</c:f>
              <c:strCache>
                <c:ptCount val="1"/>
                <c:pt idx="0">
                  <c:v>Sverige (miljoner pkm)</c:v>
                </c:pt>
              </c:strCache>
            </c:strRef>
          </c:tx>
          <c:spPr>
            <a:ln w="28575" cap="rnd">
              <a:solidFill>
                <a:schemeClr val="tx1"/>
              </a:solidFill>
              <a:round/>
            </a:ln>
            <a:effectLst/>
          </c:spPr>
          <c:marker>
            <c:symbol val="none"/>
          </c:marker>
          <c:cat>
            <c:numRef>
              <c:f>'Data till tabeller'!$A$18:$A$28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'Data till tabeller'!$BX$18:$BX$28</c:f>
              <c:numCache>
                <c:formatCode>#,##0</c:formatCode>
                <c:ptCount val="11"/>
                <c:pt idx="0">
                  <c:v>8634</c:v>
                </c:pt>
                <c:pt idx="1">
                  <c:v>8910</c:v>
                </c:pt>
                <c:pt idx="2">
                  <c:v>9617</c:v>
                </c:pt>
                <c:pt idx="3">
                  <c:v>10261</c:v>
                </c:pt>
                <c:pt idx="4">
                  <c:v>11146</c:v>
                </c:pt>
                <c:pt idx="5">
                  <c:v>11321</c:v>
                </c:pt>
                <c:pt idx="6">
                  <c:v>11155</c:v>
                </c:pt>
                <c:pt idx="7">
                  <c:v>11379</c:v>
                </c:pt>
                <c:pt idx="8">
                  <c:v>11792</c:v>
                </c:pt>
                <c:pt idx="9">
                  <c:v>11842</c:v>
                </c:pt>
                <c:pt idx="10">
                  <c:v>12121</c:v>
                </c:pt>
              </c:numCache>
            </c:numRef>
          </c:val>
          <c:smooth val="0"/>
        </c:ser>
        <c:ser>
          <c:idx val="3"/>
          <c:order val="3"/>
          <c:tx>
            <c:strRef>
              <c:f>'Data till tabeller'!$BY$3</c:f>
              <c:strCache>
                <c:ptCount val="1"/>
                <c:pt idx="0">
                  <c:v>Norge (miljoner pkm)</c:v>
                </c:pt>
              </c:strCache>
            </c:strRef>
          </c:tx>
          <c:spPr>
            <a:ln w="28575" cap="rnd">
              <a:solidFill>
                <a:srgbClr val="52AF32">
                  <a:alpha val="40000"/>
                </a:srgbClr>
              </a:solidFill>
              <a:round/>
            </a:ln>
            <a:effectLst/>
          </c:spPr>
          <c:marker>
            <c:symbol val="none"/>
          </c:marker>
          <c:cat>
            <c:numRef>
              <c:f>'Data till tabeller'!$A$18:$A$28</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'Data till tabeller'!$BY$18:$BY$28</c:f>
              <c:numCache>
                <c:formatCode>#,##0</c:formatCode>
                <c:ptCount val="11"/>
                <c:pt idx="1">
                  <c:v>2723</c:v>
                </c:pt>
                <c:pt idx="2">
                  <c:v>2833</c:v>
                </c:pt>
                <c:pt idx="3">
                  <c:v>2958</c:v>
                </c:pt>
                <c:pt idx="4">
                  <c:v>3123</c:v>
                </c:pt>
                <c:pt idx="5">
                  <c:v>3080</c:v>
                </c:pt>
                <c:pt idx="6">
                  <c:v>3186</c:v>
                </c:pt>
                <c:pt idx="7">
                  <c:v>3076</c:v>
                </c:pt>
                <c:pt idx="8">
                  <c:v>3092</c:v>
                </c:pt>
                <c:pt idx="9">
                  <c:v>3260</c:v>
                </c:pt>
                <c:pt idx="10">
                  <c:v>3440</c:v>
                </c:pt>
              </c:numCache>
            </c:numRef>
          </c:val>
          <c:smooth val="0"/>
        </c:ser>
        <c:dLbls>
          <c:showLegendKey val="0"/>
          <c:showVal val="0"/>
          <c:showCatName val="0"/>
          <c:showSerName val="0"/>
          <c:showPercent val="0"/>
          <c:showBubbleSize val="0"/>
        </c:dLbls>
        <c:smooth val="0"/>
        <c:axId val="467736976"/>
        <c:axId val="467737368"/>
      </c:lineChart>
      <c:dateAx>
        <c:axId val="46773697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7737368"/>
        <c:crosses val="autoZero"/>
        <c:auto val="0"/>
        <c:lblOffset val="100"/>
        <c:baseTimeUnit val="days"/>
      </c:dateAx>
      <c:valAx>
        <c:axId val="4677373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52AF32"/>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773697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36835438864524"/>
          <c:y val="0.13531640635189834"/>
          <c:w val="0.86634564325921071"/>
          <c:h val="0.63844426854150083"/>
        </c:manualLayout>
      </c:layout>
      <c:barChart>
        <c:barDir val="col"/>
        <c:grouping val="stacked"/>
        <c:varyColors val="0"/>
        <c:ser>
          <c:idx val="0"/>
          <c:order val="0"/>
          <c:tx>
            <c:strRef>
              <c:f>'Data till tabeller'!$J$3</c:f>
              <c:strCache>
                <c:ptCount val="1"/>
                <c:pt idx="0">
                  <c:v>Planskilda korsningar</c:v>
                </c:pt>
              </c:strCache>
            </c:strRef>
          </c:tx>
          <c:spPr>
            <a:solidFill>
              <a:srgbClr val="52AF32"/>
            </a:solidFill>
            <a:ln>
              <a:noFill/>
            </a:ln>
            <a:effectLst/>
          </c:spPr>
          <c:invertIfNegative val="0"/>
          <c:cat>
            <c:numRef>
              <c:f>'Data till tabeller'!$A$7:$A$28</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numCache>
            </c:numRef>
          </c:cat>
          <c:val>
            <c:numRef>
              <c:f>'Data till tabeller'!$J$7:$J$28</c:f>
              <c:numCache>
                <c:formatCode>#,##0</c:formatCode>
                <c:ptCount val="22"/>
                <c:pt idx="0">
                  <c:v>2416</c:v>
                </c:pt>
                <c:pt idx="1">
                  <c:v>2469</c:v>
                </c:pt>
                <c:pt idx="2">
                  <c:v>2515</c:v>
                </c:pt>
                <c:pt idx="3">
                  <c:v>2515</c:v>
                </c:pt>
                <c:pt idx="4">
                  <c:v>2715</c:v>
                </c:pt>
                <c:pt idx="5">
                  <c:v>2785</c:v>
                </c:pt>
                <c:pt idx="6">
                  <c:v>2932</c:v>
                </c:pt>
                <c:pt idx="7">
                  <c:v>2934</c:v>
                </c:pt>
                <c:pt idx="8">
                  <c:v>2939</c:v>
                </c:pt>
                <c:pt idx="9">
                  <c:v>2977</c:v>
                </c:pt>
                <c:pt idx="10">
                  <c:v>2988</c:v>
                </c:pt>
                <c:pt idx="11">
                  <c:v>3007</c:v>
                </c:pt>
                <c:pt idx="12">
                  <c:v>3017</c:v>
                </c:pt>
                <c:pt idx="13">
                  <c:v>3026</c:v>
                </c:pt>
                <c:pt idx="14">
                  <c:v>3032</c:v>
                </c:pt>
                <c:pt idx="15">
                  <c:v>3033</c:v>
                </c:pt>
                <c:pt idx="16">
                  <c:v>3048</c:v>
                </c:pt>
                <c:pt idx="17">
                  <c:v>3056</c:v>
                </c:pt>
                <c:pt idx="18">
                  <c:v>3062</c:v>
                </c:pt>
                <c:pt idx="19">
                  <c:v>3086</c:v>
                </c:pt>
                <c:pt idx="20">
                  <c:v>3091</c:v>
                </c:pt>
                <c:pt idx="21">
                  <c:v>3085</c:v>
                </c:pt>
              </c:numCache>
            </c:numRef>
          </c:val>
        </c:ser>
        <c:ser>
          <c:idx val="1"/>
          <c:order val="1"/>
          <c:tx>
            <c:strRef>
              <c:f>'Data till tabeller'!$K$3</c:f>
              <c:strCache>
                <c:ptCount val="1"/>
                <c:pt idx="0">
                  <c:v>Plankorsningar</c:v>
                </c:pt>
              </c:strCache>
            </c:strRef>
          </c:tx>
          <c:spPr>
            <a:solidFill>
              <a:srgbClr val="52AF32">
                <a:alpha val="60000"/>
              </a:srgbClr>
            </a:solidFill>
            <a:ln>
              <a:noFill/>
            </a:ln>
            <a:effectLst/>
          </c:spPr>
          <c:invertIfNegative val="0"/>
          <c:cat>
            <c:numRef>
              <c:f>'Data till tabeller'!$A$7:$A$28</c:f>
              <c:numCache>
                <c:formatCode>General</c:formatCode>
                <c:ptCount val="22"/>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numCache>
            </c:numRef>
          </c:cat>
          <c:val>
            <c:numRef>
              <c:f>'Data till tabeller'!$K$7:$K$28</c:f>
              <c:numCache>
                <c:formatCode>#,##0</c:formatCode>
                <c:ptCount val="22"/>
                <c:pt idx="0">
                  <c:v>13577</c:v>
                </c:pt>
                <c:pt idx="1">
                  <c:v>12643</c:v>
                </c:pt>
                <c:pt idx="2">
                  <c:v>11795</c:v>
                </c:pt>
                <c:pt idx="3">
                  <c:v>11169</c:v>
                </c:pt>
                <c:pt idx="4">
                  <c:v>10889</c:v>
                </c:pt>
                <c:pt idx="5">
                  <c:v>10713</c:v>
                </c:pt>
                <c:pt idx="6">
                  <c:v>10371</c:v>
                </c:pt>
                <c:pt idx="7">
                  <c:v>10159</c:v>
                </c:pt>
                <c:pt idx="8">
                  <c:v>9957</c:v>
                </c:pt>
                <c:pt idx="9">
                  <c:v>9820</c:v>
                </c:pt>
                <c:pt idx="10">
                  <c:v>9740</c:v>
                </c:pt>
                <c:pt idx="11">
                  <c:v>9722</c:v>
                </c:pt>
                <c:pt idx="12">
                  <c:v>9643</c:v>
                </c:pt>
                <c:pt idx="13">
                  <c:v>9581</c:v>
                </c:pt>
                <c:pt idx="14">
                  <c:v>8151</c:v>
                </c:pt>
                <c:pt idx="15">
                  <c:v>8054</c:v>
                </c:pt>
                <c:pt idx="16">
                  <c:v>7793</c:v>
                </c:pt>
                <c:pt idx="17">
                  <c:v>7652</c:v>
                </c:pt>
                <c:pt idx="18">
                  <c:v>7577</c:v>
                </c:pt>
                <c:pt idx="19">
                  <c:v>7380</c:v>
                </c:pt>
                <c:pt idx="20">
                  <c:v>7354</c:v>
                </c:pt>
                <c:pt idx="21">
                  <c:v>7293</c:v>
                </c:pt>
              </c:numCache>
            </c:numRef>
          </c:val>
        </c:ser>
        <c:dLbls>
          <c:showLegendKey val="0"/>
          <c:showVal val="0"/>
          <c:showCatName val="0"/>
          <c:showSerName val="0"/>
          <c:showPercent val="0"/>
          <c:showBubbleSize val="0"/>
        </c:dLbls>
        <c:gapWidth val="75"/>
        <c:overlap val="100"/>
        <c:axId val="466203016"/>
        <c:axId val="466205760"/>
      </c:barChart>
      <c:catAx>
        <c:axId val="46620301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05760"/>
        <c:crosses val="autoZero"/>
        <c:auto val="1"/>
        <c:lblAlgn val="ctr"/>
        <c:lblOffset val="100"/>
        <c:noMultiLvlLbl val="0"/>
      </c:catAx>
      <c:valAx>
        <c:axId val="466205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03016"/>
        <c:crosses val="autoZero"/>
        <c:crossBetween val="between"/>
      </c:valAx>
      <c:spPr>
        <a:noFill/>
        <a:ln>
          <a:noFill/>
        </a:ln>
        <a:effectLst/>
      </c:spPr>
    </c:plotArea>
    <c:legend>
      <c:legendPos val="b"/>
      <c:layout>
        <c:manualLayout>
          <c:xMode val="edge"/>
          <c:yMode val="edge"/>
          <c:x val="0.50180863284887633"/>
          <c:y val="0.13859892947425664"/>
          <c:w val="0.41130985459119823"/>
          <c:h val="0.13846861331795315"/>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88574819228853"/>
          <c:y val="0.13531640635189834"/>
          <c:w val="0.83066843663499768"/>
          <c:h val="0.70209869873589748"/>
        </c:manualLayout>
      </c:layout>
      <c:areaChart>
        <c:grouping val="stacked"/>
        <c:varyColors val="0"/>
        <c:ser>
          <c:idx val="0"/>
          <c:order val="0"/>
          <c:tx>
            <c:strRef>
              <c:f>'Data till tabeller'!$M$3</c:f>
              <c:strCache>
                <c:ptCount val="1"/>
                <c:pt idx="0">
                  <c:v>Dragfordon godstrafik</c:v>
                </c:pt>
              </c:strCache>
            </c:strRef>
          </c:tx>
          <c:spPr>
            <a:solidFill>
              <a:srgbClr val="52AF32"/>
            </a:solidFill>
            <a:ln>
              <a:noFill/>
            </a:ln>
            <a:effectLst/>
          </c:spP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tabeller'!$M$4:$M$28</c:f>
              <c:numCache>
                <c:formatCode>#,##0</c:formatCode>
                <c:ptCount val="25"/>
                <c:pt idx="0">
                  <c:v>750</c:v>
                </c:pt>
                <c:pt idx="1">
                  <c:v>665</c:v>
                </c:pt>
                <c:pt idx="2">
                  <c:v>661</c:v>
                </c:pt>
                <c:pt idx="3">
                  <c:v>555</c:v>
                </c:pt>
                <c:pt idx="4">
                  <c:v>544</c:v>
                </c:pt>
                <c:pt idx="5">
                  <c:v>550</c:v>
                </c:pt>
                <c:pt idx="6">
                  <c:v>556</c:v>
                </c:pt>
                <c:pt idx="7">
                  <c:v>542</c:v>
                </c:pt>
                <c:pt idx="8">
                  <c:v>569</c:v>
                </c:pt>
                <c:pt idx="9">
                  <c:v>567</c:v>
                </c:pt>
                <c:pt idx="10">
                  <c:v>551</c:v>
                </c:pt>
                <c:pt idx="11">
                  <c:v>535</c:v>
                </c:pt>
                <c:pt idx="12">
                  <c:v>531</c:v>
                </c:pt>
                <c:pt idx="13">
                  <c:v>530</c:v>
                </c:pt>
                <c:pt idx="14">
                  <c:v>545</c:v>
                </c:pt>
                <c:pt idx="15">
                  <c:v>568</c:v>
                </c:pt>
                <c:pt idx="16">
                  <c:v>579</c:v>
                </c:pt>
                <c:pt idx="17">
                  <c:v>576</c:v>
                </c:pt>
                <c:pt idx="18">
                  <c:v>593</c:v>
                </c:pt>
                <c:pt idx="19">
                  <c:v>598</c:v>
                </c:pt>
                <c:pt idx="20">
                  <c:v>610</c:v>
                </c:pt>
                <c:pt idx="21">
                  <c:v>636</c:v>
                </c:pt>
                <c:pt idx="22">
                  <c:v>620</c:v>
                </c:pt>
                <c:pt idx="23">
                  <c:v>563</c:v>
                </c:pt>
                <c:pt idx="24">
                  <c:v>558</c:v>
                </c:pt>
              </c:numCache>
            </c:numRef>
          </c:val>
        </c:ser>
        <c:ser>
          <c:idx val="1"/>
          <c:order val="1"/>
          <c:tx>
            <c:strRef>
              <c:f>'Data till tabeller'!$N$3</c:f>
              <c:strCache>
                <c:ptCount val="1"/>
                <c:pt idx="0">
                  <c:v>Dragfordon persontrafik</c:v>
                </c:pt>
              </c:strCache>
            </c:strRef>
          </c:tx>
          <c:spPr>
            <a:solidFill>
              <a:srgbClr val="52AF32">
                <a:alpha val="60000"/>
              </a:srgbClr>
            </a:solidFill>
            <a:ln>
              <a:noFill/>
            </a:ln>
            <a:effectLst/>
          </c:spP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tabeller'!$N$4:$N$28</c:f>
              <c:numCache>
                <c:formatCode>#,##0</c:formatCode>
                <c:ptCount val="25"/>
                <c:pt idx="0">
                  <c:v>655</c:v>
                </c:pt>
                <c:pt idx="1">
                  <c:v>667</c:v>
                </c:pt>
                <c:pt idx="2">
                  <c:v>645</c:v>
                </c:pt>
                <c:pt idx="3">
                  <c:v>630</c:v>
                </c:pt>
                <c:pt idx="4">
                  <c:v>645</c:v>
                </c:pt>
                <c:pt idx="5">
                  <c:v>617</c:v>
                </c:pt>
                <c:pt idx="6">
                  <c:v>587</c:v>
                </c:pt>
                <c:pt idx="7">
                  <c:v>588</c:v>
                </c:pt>
                <c:pt idx="8">
                  <c:v>580</c:v>
                </c:pt>
                <c:pt idx="9">
                  <c:v>573</c:v>
                </c:pt>
                <c:pt idx="10">
                  <c:v>569</c:v>
                </c:pt>
                <c:pt idx="11">
                  <c:v>656</c:v>
                </c:pt>
                <c:pt idx="12">
                  <c:v>716</c:v>
                </c:pt>
                <c:pt idx="13">
                  <c:v>757</c:v>
                </c:pt>
                <c:pt idx="14">
                  <c:v>753</c:v>
                </c:pt>
                <c:pt idx="15">
                  <c:v>875</c:v>
                </c:pt>
                <c:pt idx="16">
                  <c:v>947</c:v>
                </c:pt>
                <c:pt idx="17">
                  <c:v>1174</c:v>
                </c:pt>
                <c:pt idx="18">
                  <c:v>1283</c:v>
                </c:pt>
                <c:pt idx="19">
                  <c:v>1281</c:v>
                </c:pt>
                <c:pt idx="20">
                  <c:v>1375</c:v>
                </c:pt>
                <c:pt idx="21">
                  <c:v>1442</c:v>
                </c:pt>
                <c:pt idx="22">
                  <c:v>1715</c:v>
                </c:pt>
                <c:pt idx="23">
                  <c:v>1786</c:v>
                </c:pt>
                <c:pt idx="24">
                  <c:v>1871</c:v>
                </c:pt>
              </c:numCache>
            </c:numRef>
          </c:val>
        </c:ser>
        <c:dLbls>
          <c:showLegendKey val="0"/>
          <c:showVal val="0"/>
          <c:showCatName val="0"/>
          <c:showSerName val="0"/>
          <c:showPercent val="0"/>
          <c:showBubbleSize val="0"/>
        </c:dLbls>
        <c:axId val="466205368"/>
        <c:axId val="466208112"/>
      </c:areaChart>
      <c:dateAx>
        <c:axId val="46620536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08112"/>
        <c:crosses val="autoZero"/>
        <c:auto val="0"/>
        <c:lblOffset val="100"/>
        <c:baseTimeUnit val="days"/>
      </c:dateAx>
      <c:valAx>
        <c:axId val="466208112"/>
        <c:scaling>
          <c:orientation val="minMax"/>
          <c:max val="25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0536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70506061597006E-2"/>
          <c:y val="0.13531640635189834"/>
          <c:w val="0.86102896492014269"/>
          <c:h val="0.71620363259865816"/>
        </c:manualLayout>
      </c:layout>
      <c:areaChart>
        <c:grouping val="stacked"/>
        <c:varyColors val="0"/>
        <c:ser>
          <c:idx val="0"/>
          <c:order val="0"/>
          <c:tx>
            <c:strRef>
              <c:f>'Data till tabeller'!$P$3</c:f>
              <c:strCache>
                <c:ptCount val="1"/>
                <c:pt idx="0">
                  <c:v>Personvagnar i mototvagnar</c:v>
                </c:pt>
              </c:strCache>
            </c:strRef>
          </c:tx>
          <c:spPr>
            <a:solidFill>
              <a:srgbClr val="52AF32"/>
            </a:solidFill>
            <a:ln>
              <a:noFill/>
            </a:ln>
            <a:effectLst/>
          </c:spP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tabeller'!$P$4:$P$28</c:f>
              <c:numCache>
                <c:formatCode>#,##0</c:formatCode>
                <c:ptCount val="25"/>
                <c:pt idx="0">
                  <c:v>565</c:v>
                </c:pt>
                <c:pt idx="1">
                  <c:v>653</c:v>
                </c:pt>
                <c:pt idx="2">
                  <c:v>735</c:v>
                </c:pt>
                <c:pt idx="3">
                  <c:v>848</c:v>
                </c:pt>
                <c:pt idx="4">
                  <c:v>925</c:v>
                </c:pt>
                <c:pt idx="5">
                  <c:v>925</c:v>
                </c:pt>
                <c:pt idx="6">
                  <c:v>945</c:v>
                </c:pt>
                <c:pt idx="7">
                  <c:v>979</c:v>
                </c:pt>
                <c:pt idx="8">
                  <c:v>976</c:v>
                </c:pt>
                <c:pt idx="9">
                  <c:v>973</c:v>
                </c:pt>
                <c:pt idx="10">
                  <c:v>1010</c:v>
                </c:pt>
                <c:pt idx="11">
                  <c:v>1088</c:v>
                </c:pt>
                <c:pt idx="12">
                  <c:v>1171</c:v>
                </c:pt>
                <c:pt idx="13">
                  <c:v>1192</c:v>
                </c:pt>
                <c:pt idx="14">
                  <c:v>1204</c:v>
                </c:pt>
                <c:pt idx="15">
                  <c:v>1327</c:v>
                </c:pt>
                <c:pt idx="16">
                  <c:v>1398</c:v>
                </c:pt>
                <c:pt idx="17">
                  <c:v>1635</c:v>
                </c:pt>
                <c:pt idx="18">
                  <c:v>1752</c:v>
                </c:pt>
                <c:pt idx="19">
                  <c:v>1737</c:v>
                </c:pt>
                <c:pt idx="20">
                  <c:v>1823</c:v>
                </c:pt>
                <c:pt idx="21">
                  <c:v>1910</c:v>
                </c:pt>
                <c:pt idx="22">
                  <c:v>2133</c:v>
                </c:pt>
                <c:pt idx="23">
                  <c:v>2206</c:v>
                </c:pt>
                <c:pt idx="24">
                  <c:v>2307</c:v>
                </c:pt>
              </c:numCache>
            </c:numRef>
          </c:val>
        </c:ser>
        <c:ser>
          <c:idx val="1"/>
          <c:order val="1"/>
          <c:tx>
            <c:strRef>
              <c:f>'Data till tabeller'!$Q$3</c:f>
              <c:strCache>
                <c:ptCount val="1"/>
                <c:pt idx="0">
                  <c:v>Lokdragna personvagnar</c:v>
                </c:pt>
              </c:strCache>
            </c:strRef>
          </c:tx>
          <c:spPr>
            <a:solidFill>
              <a:srgbClr val="52AF32">
                <a:alpha val="60000"/>
              </a:srgbClr>
            </a:solidFill>
            <a:ln>
              <a:noFill/>
            </a:ln>
            <a:effectLst/>
          </c:spP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tabeller'!$Q$4:$Q$28</c:f>
              <c:numCache>
                <c:formatCode>#,##0</c:formatCode>
                <c:ptCount val="25"/>
                <c:pt idx="0">
                  <c:v>1473</c:v>
                </c:pt>
                <c:pt idx="1">
                  <c:v>1393</c:v>
                </c:pt>
                <c:pt idx="2">
                  <c:v>1204</c:v>
                </c:pt>
                <c:pt idx="3">
                  <c:v>1130</c:v>
                </c:pt>
                <c:pt idx="4">
                  <c:v>1093</c:v>
                </c:pt>
                <c:pt idx="5">
                  <c:v>1041</c:v>
                </c:pt>
                <c:pt idx="6">
                  <c:v>957</c:v>
                </c:pt>
                <c:pt idx="7">
                  <c:v>920</c:v>
                </c:pt>
                <c:pt idx="8">
                  <c:v>911</c:v>
                </c:pt>
                <c:pt idx="9">
                  <c:v>877</c:v>
                </c:pt>
                <c:pt idx="10">
                  <c:v>779</c:v>
                </c:pt>
                <c:pt idx="11">
                  <c:v>800</c:v>
                </c:pt>
                <c:pt idx="12">
                  <c:v>764</c:v>
                </c:pt>
                <c:pt idx="13">
                  <c:v>685</c:v>
                </c:pt>
                <c:pt idx="14">
                  <c:v>580</c:v>
                </c:pt>
                <c:pt idx="15">
                  <c:v>574</c:v>
                </c:pt>
                <c:pt idx="16">
                  <c:v>554</c:v>
                </c:pt>
                <c:pt idx="17">
                  <c:v>542</c:v>
                </c:pt>
                <c:pt idx="18">
                  <c:v>552</c:v>
                </c:pt>
                <c:pt idx="19">
                  <c:v>554</c:v>
                </c:pt>
                <c:pt idx="20">
                  <c:v>551</c:v>
                </c:pt>
                <c:pt idx="21">
                  <c:v>502</c:v>
                </c:pt>
                <c:pt idx="22">
                  <c:v>513</c:v>
                </c:pt>
                <c:pt idx="23">
                  <c:v>509</c:v>
                </c:pt>
                <c:pt idx="24">
                  <c:v>499</c:v>
                </c:pt>
              </c:numCache>
            </c:numRef>
          </c:val>
        </c:ser>
        <c:dLbls>
          <c:showLegendKey val="0"/>
          <c:showVal val="0"/>
          <c:showCatName val="0"/>
          <c:showSerName val="0"/>
          <c:showPercent val="0"/>
          <c:showBubbleSize val="0"/>
        </c:dLbls>
        <c:axId val="466204976"/>
        <c:axId val="466203408"/>
      </c:areaChart>
      <c:dateAx>
        <c:axId val="46620497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03408"/>
        <c:crosses val="autoZero"/>
        <c:auto val="0"/>
        <c:lblOffset val="100"/>
        <c:baseTimeUnit val="days"/>
      </c:dateAx>
      <c:valAx>
        <c:axId val="46620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0497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815930232940351E-2"/>
          <c:y val="0.13531640635189834"/>
          <c:w val="0.85090878882509413"/>
          <c:h val="0.72763869630858002"/>
        </c:manualLayout>
      </c:layout>
      <c:areaChart>
        <c:grouping val="stacked"/>
        <c:varyColors val="0"/>
        <c:ser>
          <c:idx val="1"/>
          <c:order val="0"/>
          <c:tx>
            <c:strRef>
              <c:f>'Data till tabeller'!$S$3</c:f>
              <c:strCache>
                <c:ptCount val="1"/>
                <c:pt idx="0">
                  <c:v>Spårvägsfordon</c:v>
                </c:pt>
              </c:strCache>
            </c:strRef>
          </c:tx>
          <c:spPr>
            <a:solidFill>
              <a:srgbClr val="52AF32"/>
            </a:solidFill>
            <a:ln>
              <a:noFill/>
            </a:ln>
            <a:effectLst/>
          </c:spPr>
          <c:cat>
            <c:numRef>
              <c:f>'Data till tabeller'!$A$14:$A$28</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'Data till tabeller'!$S$14:$S$28</c:f>
              <c:numCache>
                <c:formatCode>#,##0</c:formatCode>
                <c:ptCount val="15"/>
                <c:pt idx="0">
                  <c:v>449</c:v>
                </c:pt>
                <c:pt idx="1">
                  <c:v>450</c:v>
                </c:pt>
                <c:pt idx="2">
                  <c:v>460</c:v>
                </c:pt>
                <c:pt idx="3">
                  <c:v>480</c:v>
                </c:pt>
                <c:pt idx="4">
                  <c:v>480</c:v>
                </c:pt>
                <c:pt idx="5">
                  <c:v>490</c:v>
                </c:pt>
                <c:pt idx="6">
                  <c:v>518</c:v>
                </c:pt>
                <c:pt idx="7">
                  <c:v>567</c:v>
                </c:pt>
                <c:pt idx="8">
                  <c:v>613</c:v>
                </c:pt>
                <c:pt idx="9">
                  <c:v>628</c:v>
                </c:pt>
                <c:pt idx="10">
                  <c:v>629</c:v>
                </c:pt>
                <c:pt idx="11">
                  <c:v>679</c:v>
                </c:pt>
                <c:pt idx="12">
                  <c:v>727</c:v>
                </c:pt>
                <c:pt idx="13">
                  <c:v>734</c:v>
                </c:pt>
                <c:pt idx="14">
                  <c:v>741</c:v>
                </c:pt>
              </c:numCache>
            </c:numRef>
          </c:val>
        </c:ser>
        <c:dLbls>
          <c:showLegendKey val="0"/>
          <c:showVal val="0"/>
          <c:showCatName val="0"/>
          <c:showSerName val="0"/>
          <c:showPercent val="0"/>
          <c:showBubbleSize val="0"/>
        </c:dLbls>
        <c:axId val="466202624"/>
        <c:axId val="466206936"/>
      </c:areaChart>
      <c:dateAx>
        <c:axId val="46620262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06936"/>
        <c:crosses val="autoZero"/>
        <c:auto val="0"/>
        <c:lblOffset val="100"/>
        <c:baseTimeUnit val="days"/>
      </c:dateAx>
      <c:valAx>
        <c:axId val="466206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0262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9619437551291"/>
          <c:y val="0.10576248018854316"/>
          <c:w val="0.83319848065875968"/>
          <c:h val="0.76855940143354928"/>
        </c:manualLayout>
      </c:layout>
      <c:areaChart>
        <c:grouping val="stacked"/>
        <c:varyColors val="0"/>
        <c:ser>
          <c:idx val="0"/>
          <c:order val="0"/>
          <c:tx>
            <c:strRef>
              <c:f>'Data till tabeller'!$U$3</c:f>
              <c:strCache>
                <c:ptCount val="1"/>
                <c:pt idx="0">
                  <c:v>Persontrafik</c:v>
                </c:pt>
              </c:strCache>
            </c:strRef>
          </c:tx>
          <c:spPr>
            <a:solidFill>
              <a:srgbClr val="52AF32"/>
            </a:solidFill>
            <a:ln>
              <a:noFill/>
            </a:ln>
            <a:effectLst/>
          </c:spP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tabeller'!$U$4:$U$28</c:f>
              <c:numCache>
                <c:formatCode>#,##0</c:formatCode>
                <c:ptCount val="25"/>
                <c:pt idx="0">
                  <c:v>62.067999999999998</c:v>
                </c:pt>
                <c:pt idx="1">
                  <c:v>61.706000000000003</c:v>
                </c:pt>
                <c:pt idx="2">
                  <c:v>62.555</c:v>
                </c:pt>
                <c:pt idx="3">
                  <c:v>62.124000000000002</c:v>
                </c:pt>
                <c:pt idx="4">
                  <c:v>62.567999999999998</c:v>
                </c:pt>
                <c:pt idx="5">
                  <c:v>64.157899999999998</c:v>
                </c:pt>
                <c:pt idx="6">
                  <c:v>67.382000000000005</c:v>
                </c:pt>
                <c:pt idx="7">
                  <c:v>69.148750000000007</c:v>
                </c:pt>
                <c:pt idx="8">
                  <c:v>69.285325999999998</c:v>
                </c:pt>
                <c:pt idx="9">
                  <c:v>71.856899999999996</c:v>
                </c:pt>
                <c:pt idx="10">
                  <c:v>77.275000000000006</c:v>
                </c:pt>
                <c:pt idx="11">
                  <c:v>83.481999999999999</c:v>
                </c:pt>
                <c:pt idx="12">
                  <c:v>85.881</c:v>
                </c:pt>
                <c:pt idx="13">
                  <c:v>87.880689176470568</c:v>
                </c:pt>
                <c:pt idx="14">
                  <c:v>85.806103999999991</c:v>
                </c:pt>
                <c:pt idx="15">
                  <c:v>83.817799999999991</c:v>
                </c:pt>
                <c:pt idx="16">
                  <c:v>85.995510999999979</c:v>
                </c:pt>
                <c:pt idx="17">
                  <c:v>90.441636000000003</c:v>
                </c:pt>
                <c:pt idx="18">
                  <c:v>94.794897000000006</c:v>
                </c:pt>
                <c:pt idx="19">
                  <c:v>95.394100000000009</c:v>
                </c:pt>
                <c:pt idx="20">
                  <c:v>98.134785991400008</c:v>
                </c:pt>
                <c:pt idx="21">
                  <c:v>103.82622145944002</c:v>
                </c:pt>
                <c:pt idx="22">
                  <c:v>106.01145905793118</c:v>
                </c:pt>
                <c:pt idx="23">
                  <c:v>113.03597887699888</c:v>
                </c:pt>
                <c:pt idx="24">
                  <c:v>115.88631711183987</c:v>
                </c:pt>
              </c:numCache>
            </c:numRef>
          </c:val>
        </c:ser>
        <c:ser>
          <c:idx val="1"/>
          <c:order val="1"/>
          <c:tx>
            <c:strRef>
              <c:f>'Data till tabeller'!$V$3</c:f>
              <c:strCache>
                <c:ptCount val="1"/>
                <c:pt idx="0">
                  <c:v>Godstrafik</c:v>
                </c:pt>
              </c:strCache>
            </c:strRef>
          </c:tx>
          <c:spPr>
            <a:solidFill>
              <a:srgbClr val="52AF32">
                <a:alpha val="60000"/>
              </a:srgbClr>
            </a:solidFill>
            <a:ln>
              <a:noFill/>
            </a:ln>
            <a:effectLst/>
          </c:spP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tabeller'!$V$4:$V$28</c:f>
              <c:numCache>
                <c:formatCode>#,##0</c:formatCode>
                <c:ptCount val="25"/>
                <c:pt idx="0">
                  <c:v>40.750999999999998</c:v>
                </c:pt>
                <c:pt idx="1">
                  <c:v>39.140500000000003</c:v>
                </c:pt>
                <c:pt idx="2">
                  <c:v>36.668999999999997</c:v>
                </c:pt>
                <c:pt idx="3">
                  <c:v>37.414999999999999</c:v>
                </c:pt>
                <c:pt idx="4">
                  <c:v>38.387099999999997</c:v>
                </c:pt>
                <c:pt idx="5">
                  <c:v>40.419351999999996</c:v>
                </c:pt>
                <c:pt idx="6">
                  <c:v>38.209060000000001</c:v>
                </c:pt>
                <c:pt idx="7">
                  <c:v>36.633901999999999</c:v>
                </c:pt>
                <c:pt idx="8">
                  <c:v>37.240569999999998</c:v>
                </c:pt>
                <c:pt idx="9">
                  <c:v>37.57949</c:v>
                </c:pt>
                <c:pt idx="10">
                  <c:v>38.928695999999995</c:v>
                </c:pt>
                <c:pt idx="11">
                  <c:v>39.198</c:v>
                </c:pt>
                <c:pt idx="12">
                  <c:v>38.858919999999998</c:v>
                </c:pt>
                <c:pt idx="13">
                  <c:v>39.428888666666666</c:v>
                </c:pt>
                <c:pt idx="14">
                  <c:v>41.895603666666666</c:v>
                </c:pt>
                <c:pt idx="15">
                  <c:v>43.865128366666667</c:v>
                </c:pt>
                <c:pt idx="16">
                  <c:v>45.455603799999999</c:v>
                </c:pt>
                <c:pt idx="17">
                  <c:v>45.462657666666665</c:v>
                </c:pt>
                <c:pt idx="18">
                  <c:v>47.673313870000001</c:v>
                </c:pt>
                <c:pt idx="19">
                  <c:v>40.418275000000001</c:v>
                </c:pt>
                <c:pt idx="20">
                  <c:v>42.447129000000004</c:v>
                </c:pt>
                <c:pt idx="21">
                  <c:v>43.364400000000003</c:v>
                </c:pt>
                <c:pt idx="22">
                  <c:v>39.719244967034392</c:v>
                </c:pt>
                <c:pt idx="23">
                  <c:v>38.149238695800001</c:v>
                </c:pt>
                <c:pt idx="24">
                  <c:v>37.097647112019999</c:v>
                </c:pt>
              </c:numCache>
            </c:numRef>
          </c:val>
        </c:ser>
        <c:dLbls>
          <c:showLegendKey val="0"/>
          <c:showVal val="0"/>
          <c:showCatName val="0"/>
          <c:showSerName val="0"/>
          <c:showPercent val="0"/>
          <c:showBubbleSize val="0"/>
        </c:dLbls>
        <c:axId val="466207328"/>
        <c:axId val="466203800"/>
      </c:areaChart>
      <c:dateAx>
        <c:axId val="466207328"/>
        <c:scaling>
          <c:orientation val="minMax"/>
        </c:scaling>
        <c:delete val="0"/>
        <c:axPos val="b"/>
        <c:numFmt formatCode="General" sourceLinked="1"/>
        <c:majorTickMark val="none"/>
        <c:minorTickMark val="out"/>
        <c:tickLblPos val="low"/>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03800"/>
        <c:crosses val="autoZero"/>
        <c:auto val="0"/>
        <c:lblOffset val="100"/>
        <c:baseTimeUnit val="days"/>
      </c:dateAx>
      <c:valAx>
        <c:axId val="466203800"/>
        <c:scaling>
          <c:orientation val="minMax"/>
          <c:max val="16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0732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0694277946855"/>
          <c:y val="0.11712934272325681"/>
          <c:w val="0.80410297438549561"/>
          <c:h val="0.72536532380163732"/>
        </c:manualLayout>
      </c:layout>
      <c:areaChart>
        <c:grouping val="stacked"/>
        <c:varyColors val="0"/>
        <c:ser>
          <c:idx val="1"/>
          <c:order val="0"/>
          <c:tx>
            <c:strRef>
              <c:f>'Data till tabeller'!$X$3</c:f>
              <c:strCache>
                <c:ptCount val="1"/>
                <c:pt idx="0">
                  <c:v>Platskilometer</c:v>
                </c:pt>
              </c:strCache>
            </c:strRef>
          </c:tx>
          <c:spPr>
            <a:solidFill>
              <a:srgbClr val="52AF32"/>
            </a:solidFill>
            <a:ln>
              <a:noFill/>
            </a:ln>
            <a:effectLst/>
          </c:spPr>
          <c:cat>
            <c:numRef>
              <c:f>'Data till tabeller'!$A$4:$A$28</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'Data till tabeller'!$X$4:$X$28</c:f>
              <c:numCache>
                <c:formatCode>#,##0</c:formatCode>
                <c:ptCount val="25"/>
                <c:pt idx="0">
                  <c:v>17156.5</c:v>
                </c:pt>
                <c:pt idx="1">
                  <c:v>16871</c:v>
                </c:pt>
                <c:pt idx="2">
                  <c:v>16969</c:v>
                </c:pt>
                <c:pt idx="3">
                  <c:v>16371.856</c:v>
                </c:pt>
                <c:pt idx="4">
                  <c:v>17227.356</c:v>
                </c:pt>
                <c:pt idx="5">
                  <c:v>17425.629866666666</c:v>
                </c:pt>
                <c:pt idx="6">
                  <c:v>18422.576972800001</c:v>
                </c:pt>
                <c:pt idx="7">
                  <c:v>18300.329581472728</c:v>
                </c:pt>
                <c:pt idx="8">
                  <c:v>17802</c:v>
                </c:pt>
                <c:pt idx="9">
                  <c:v>18641.66</c:v>
                </c:pt>
                <c:pt idx="10">
                  <c:v>20540.894099999998</c:v>
                </c:pt>
                <c:pt idx="11">
                  <c:v>21759.9941</c:v>
                </c:pt>
                <c:pt idx="12">
                  <c:v>22779.200000000001</c:v>
                </c:pt>
                <c:pt idx="13">
                  <c:v>23224.554901960786</c:v>
                </c:pt>
                <c:pt idx="14">
                  <c:v>22998.749048000005</c:v>
                </c:pt>
                <c:pt idx="15">
                  <c:v>22448.2</c:v>
                </c:pt>
                <c:pt idx="16">
                  <c:v>23604.420300008998</c:v>
                </c:pt>
                <c:pt idx="17">
                  <c:v>24956.940159999998</c:v>
                </c:pt>
                <c:pt idx="18">
                  <c:v>26586.804999999997</c:v>
                </c:pt>
                <c:pt idx="19">
                  <c:v>27331.091999999997</c:v>
                </c:pt>
                <c:pt idx="20">
                  <c:v>27758.833678403713</c:v>
                </c:pt>
                <c:pt idx="21">
                  <c:v>29898.5316276101</c:v>
                </c:pt>
                <c:pt idx="22">
                  <c:v>30758.211643537652</c:v>
                </c:pt>
                <c:pt idx="23">
                  <c:v>33474.00020997371</c:v>
                </c:pt>
                <c:pt idx="24">
                  <c:v>34272.317332494487</c:v>
                </c:pt>
              </c:numCache>
            </c:numRef>
          </c:val>
        </c:ser>
        <c:dLbls>
          <c:showLegendKey val="0"/>
          <c:showVal val="0"/>
          <c:showCatName val="0"/>
          <c:showSerName val="0"/>
          <c:showPercent val="0"/>
          <c:showBubbleSize val="0"/>
        </c:dLbls>
        <c:axId val="466201448"/>
        <c:axId val="466201840"/>
      </c:areaChart>
      <c:dateAx>
        <c:axId val="46620144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01840"/>
        <c:crosses val="autoZero"/>
        <c:auto val="0"/>
        <c:lblOffset val="100"/>
        <c:baseTimeUnit val="days"/>
      </c:dateAx>
      <c:valAx>
        <c:axId val="466201840"/>
        <c:scaling>
          <c:orientation val="minMax"/>
          <c:max val="35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0144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29663461313387"/>
          <c:y val="0.10576248018854316"/>
          <c:w val="0.82181328255183017"/>
          <c:h val="0.75264579388495001"/>
        </c:manualLayout>
      </c:layout>
      <c:areaChart>
        <c:grouping val="stacked"/>
        <c:varyColors val="0"/>
        <c:ser>
          <c:idx val="0"/>
          <c:order val="0"/>
          <c:tx>
            <c:strRef>
              <c:f>'Data till tabeller'!$Z$3</c:f>
              <c:strCache>
                <c:ptCount val="1"/>
                <c:pt idx="0">
                  <c:v>Sittplatskilometer</c:v>
                </c:pt>
              </c:strCache>
            </c:strRef>
          </c:tx>
          <c:spPr>
            <a:solidFill>
              <a:srgbClr val="52AF32"/>
            </a:solidFill>
            <a:ln>
              <a:noFill/>
            </a:ln>
            <a:effectLst/>
          </c:spPr>
          <c:cat>
            <c:numRef>
              <c:f>'Data till tabeller'!$A$14:$A$28</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'Data till tabeller'!$Z$14:$Z$28</c:f>
              <c:numCache>
                <c:formatCode>#,##0</c:formatCode>
                <c:ptCount val="15"/>
                <c:pt idx="0">
                  <c:v>811.20044356435642</c:v>
                </c:pt>
                <c:pt idx="1">
                  <c:v>847.81600000000003</c:v>
                </c:pt>
                <c:pt idx="2">
                  <c:v>1025.3800000000001</c:v>
                </c:pt>
                <c:pt idx="3">
                  <c:v>1034.192</c:v>
                </c:pt>
                <c:pt idx="4">
                  <c:v>1040.0540000000001</c:v>
                </c:pt>
                <c:pt idx="5">
                  <c:v>1048.0350000000001</c:v>
                </c:pt>
                <c:pt idx="6">
                  <c:v>1111.8710000000001</c:v>
                </c:pt>
                <c:pt idx="7">
                  <c:v>1161.92</c:v>
                </c:pt>
                <c:pt idx="8">
                  <c:v>1215.1790000000001</c:v>
                </c:pt>
                <c:pt idx="9">
                  <c:v>1288.711</c:v>
                </c:pt>
                <c:pt idx="10">
                  <c:v>1335.4970000000001</c:v>
                </c:pt>
                <c:pt idx="11">
                  <c:v>1379.3450427839998</c:v>
                </c:pt>
                <c:pt idx="12">
                  <c:v>1410.9258606420001</c:v>
                </c:pt>
                <c:pt idx="13">
                  <c:v>1439.7929457395601</c:v>
                </c:pt>
                <c:pt idx="14">
                  <c:v>1421.371607</c:v>
                </c:pt>
              </c:numCache>
            </c:numRef>
          </c:val>
        </c:ser>
        <c:ser>
          <c:idx val="1"/>
          <c:order val="1"/>
          <c:tx>
            <c:strRef>
              <c:f>'Data till tabeller'!$AA$3</c:f>
              <c:strCache>
                <c:ptCount val="1"/>
                <c:pt idx="0">
                  <c:v>Ståplatskilometer</c:v>
                </c:pt>
              </c:strCache>
            </c:strRef>
          </c:tx>
          <c:spPr>
            <a:solidFill>
              <a:srgbClr val="52AF32">
                <a:alpha val="60000"/>
              </a:srgbClr>
            </a:solidFill>
            <a:ln>
              <a:noFill/>
            </a:ln>
            <a:effectLst/>
          </c:spPr>
          <c:cat>
            <c:numRef>
              <c:f>'Data till tabeller'!$A$14:$A$28</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'Data till tabeller'!$AA$14:$AA$28</c:f>
              <c:numCache>
                <c:formatCode>#,##0</c:formatCode>
                <c:ptCount val="15"/>
                <c:pt idx="0">
                  <c:v>1451.4505782178219</c:v>
                </c:pt>
                <c:pt idx="1">
                  <c:v>1470.9590000000001</c:v>
                </c:pt>
                <c:pt idx="2">
                  <c:v>1705.6669999999999</c:v>
                </c:pt>
                <c:pt idx="3">
                  <c:v>1668.3969999999999</c:v>
                </c:pt>
                <c:pt idx="4">
                  <c:v>1654.2280000000001</c:v>
                </c:pt>
                <c:pt idx="5">
                  <c:v>1668.566</c:v>
                </c:pt>
                <c:pt idx="6">
                  <c:v>1767.1849999999999</c:v>
                </c:pt>
                <c:pt idx="7">
                  <c:v>1836.048</c:v>
                </c:pt>
                <c:pt idx="8">
                  <c:v>1909.23</c:v>
                </c:pt>
                <c:pt idx="9">
                  <c:v>2016.54</c:v>
                </c:pt>
                <c:pt idx="10">
                  <c:v>2083.4839999999999</c:v>
                </c:pt>
                <c:pt idx="11">
                  <c:v>2161.796072572</c:v>
                </c:pt>
                <c:pt idx="12">
                  <c:v>2187.1256365949998</c:v>
                </c:pt>
                <c:pt idx="13">
                  <c:v>2258.47762709366</c:v>
                </c:pt>
                <c:pt idx="14">
                  <c:v>2214.7073270000001</c:v>
                </c:pt>
              </c:numCache>
            </c:numRef>
          </c:val>
        </c:ser>
        <c:dLbls>
          <c:showLegendKey val="0"/>
          <c:showVal val="0"/>
          <c:showCatName val="0"/>
          <c:showSerName val="0"/>
          <c:showPercent val="0"/>
          <c:showBubbleSize val="0"/>
        </c:dLbls>
        <c:axId val="466284080"/>
        <c:axId val="466286040"/>
      </c:areaChart>
      <c:dateAx>
        <c:axId val="46628408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86040"/>
        <c:crosses val="autoZero"/>
        <c:auto val="0"/>
        <c:lblOffset val="100"/>
        <c:baseTimeUnit val="days"/>
      </c:dateAx>
      <c:valAx>
        <c:axId val="46628604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6628408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4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5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6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6</xdr:row>
      <xdr:rowOff>104775</xdr:rowOff>
    </xdr:from>
    <xdr:to>
      <xdr:col>2</xdr:col>
      <xdr:colOff>233363</xdr:colOff>
      <xdr:row>11</xdr:row>
      <xdr:rowOff>9525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295275" y="1085850"/>
          <a:ext cx="928688" cy="6191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9</xdr:col>
          <xdr:colOff>381000</xdr:colOff>
          <xdr:row>7</xdr:row>
          <xdr:rowOff>66675</xdr:rowOff>
        </xdr:from>
        <xdr:to>
          <xdr:col>13</xdr:col>
          <xdr:colOff>219075</xdr:colOff>
          <xdr:row>10</xdr:row>
          <xdr:rowOff>38100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4</xdr:col>
      <xdr:colOff>0</xdr:colOff>
      <xdr:row>7</xdr:row>
      <xdr:rowOff>105442</xdr:rowOff>
    </xdr:from>
    <xdr:to>
      <xdr:col>8</xdr:col>
      <xdr:colOff>352425</xdr:colOff>
      <xdr:row>10</xdr:row>
      <xdr:rowOff>19051</xdr:rowOff>
    </xdr:to>
    <xdr:pic>
      <xdr:nvPicPr>
        <xdr:cNvPr id="11" name="Bildobjekt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1200" y="1372267"/>
          <a:ext cx="2333625" cy="342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41</xdr:row>
      <xdr:rowOff>104775</xdr:rowOff>
    </xdr:from>
    <xdr:to>
      <xdr:col>3</xdr:col>
      <xdr:colOff>1147763</xdr:colOff>
      <xdr:row>42</xdr:row>
      <xdr:rowOff>142875</xdr:rowOff>
    </xdr:to>
    <xdr:pic>
      <xdr:nvPicPr>
        <xdr:cNvPr id="5" name="Bildobjekt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1625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72</xdr:row>
      <xdr:rowOff>85725</xdr:rowOff>
    </xdr:from>
    <xdr:to>
      <xdr:col>3</xdr:col>
      <xdr:colOff>1147763</xdr:colOff>
      <xdr:row>73</xdr:row>
      <xdr:rowOff>123825</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392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47626</xdr:colOff>
      <xdr:row>39</xdr:row>
      <xdr:rowOff>180975</xdr:rowOff>
    </xdr:from>
    <xdr:to>
      <xdr:col>3</xdr:col>
      <xdr:colOff>42864</xdr:colOff>
      <xdr:row>40</xdr:row>
      <xdr:rowOff>57150</xdr:rowOff>
    </xdr:to>
    <xdr:pic>
      <xdr:nvPicPr>
        <xdr:cNvPr id="2" name="Bildobjekt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6877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xdr:colOff>
      <xdr:row>70</xdr:row>
      <xdr:rowOff>104775</xdr:rowOff>
    </xdr:from>
    <xdr:to>
      <xdr:col>3</xdr:col>
      <xdr:colOff>1195388</xdr:colOff>
      <xdr:row>71</xdr:row>
      <xdr:rowOff>142875</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819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83</xdr:row>
      <xdr:rowOff>28575</xdr:rowOff>
    </xdr:from>
    <xdr:to>
      <xdr:col>3</xdr:col>
      <xdr:colOff>1195388</xdr:colOff>
      <xdr:row>84</xdr:row>
      <xdr:rowOff>66675</xdr:rowOff>
    </xdr:to>
    <xdr:pic>
      <xdr:nvPicPr>
        <xdr:cNvPr id="7" name="Bildobjekt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6393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94</xdr:row>
      <xdr:rowOff>114300</xdr:rowOff>
    </xdr:from>
    <xdr:to>
      <xdr:col>3</xdr:col>
      <xdr:colOff>1195388</xdr:colOff>
      <xdr:row>95</xdr:row>
      <xdr:rowOff>152400</xdr:rowOff>
    </xdr:to>
    <xdr:pic>
      <xdr:nvPicPr>
        <xdr:cNvPr id="8" name="Bildobjekt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2014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66</xdr:row>
      <xdr:rowOff>76200</xdr:rowOff>
    </xdr:from>
    <xdr:to>
      <xdr:col>3</xdr:col>
      <xdr:colOff>1204913</xdr:colOff>
      <xdr:row>67</xdr:row>
      <xdr:rowOff>114300</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1629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xdr:colOff>
      <xdr:row>43</xdr:row>
      <xdr:rowOff>104775</xdr:rowOff>
    </xdr:from>
    <xdr:to>
      <xdr:col>3</xdr:col>
      <xdr:colOff>1195388</xdr:colOff>
      <xdr:row>44</xdr:row>
      <xdr:rowOff>142875</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197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59</xdr:row>
      <xdr:rowOff>104775</xdr:rowOff>
    </xdr:from>
    <xdr:to>
      <xdr:col>3</xdr:col>
      <xdr:colOff>1195388</xdr:colOff>
      <xdr:row>60</xdr:row>
      <xdr:rowOff>142875</xdr:rowOff>
    </xdr:to>
    <xdr:pic>
      <xdr:nvPicPr>
        <xdr:cNvPr id="7" name="Bildobjekt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4199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75</xdr:row>
      <xdr:rowOff>114300</xdr:rowOff>
    </xdr:from>
    <xdr:to>
      <xdr:col>3</xdr:col>
      <xdr:colOff>1195388</xdr:colOff>
      <xdr:row>76</xdr:row>
      <xdr:rowOff>152400</xdr:rowOff>
    </xdr:to>
    <xdr:pic>
      <xdr:nvPicPr>
        <xdr:cNvPr id="8" name="Bildobjekt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7440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54</xdr:row>
      <xdr:rowOff>114300</xdr:rowOff>
    </xdr:from>
    <xdr:to>
      <xdr:col>3</xdr:col>
      <xdr:colOff>1166813</xdr:colOff>
      <xdr:row>54</xdr:row>
      <xdr:rowOff>333375</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63341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68</xdr:row>
      <xdr:rowOff>114300</xdr:rowOff>
    </xdr:from>
    <xdr:to>
      <xdr:col>3</xdr:col>
      <xdr:colOff>1176338</xdr:colOff>
      <xdr:row>69</xdr:row>
      <xdr:rowOff>152400</xdr:rowOff>
    </xdr:to>
    <xdr:pic>
      <xdr:nvPicPr>
        <xdr:cNvPr id="7" name="Bildobjekt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6772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85</xdr:row>
      <xdr:rowOff>114300</xdr:rowOff>
    </xdr:from>
    <xdr:to>
      <xdr:col>3</xdr:col>
      <xdr:colOff>1176338</xdr:colOff>
      <xdr:row>86</xdr:row>
      <xdr:rowOff>152400</xdr:rowOff>
    </xdr:to>
    <xdr:pic>
      <xdr:nvPicPr>
        <xdr:cNvPr id="8" name="Bildobjekt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9918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26</xdr:row>
      <xdr:rowOff>28575</xdr:rowOff>
    </xdr:from>
    <xdr:to>
      <xdr:col>3</xdr:col>
      <xdr:colOff>1147763</xdr:colOff>
      <xdr:row>27</xdr:row>
      <xdr:rowOff>0</xdr:rowOff>
    </xdr:to>
    <xdr:pic>
      <xdr:nvPicPr>
        <xdr:cNvPr id="5" name="Bildobjekt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099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41</xdr:row>
      <xdr:rowOff>66675</xdr:rowOff>
    </xdr:from>
    <xdr:to>
      <xdr:col>3</xdr:col>
      <xdr:colOff>1157288</xdr:colOff>
      <xdr:row>42</xdr:row>
      <xdr:rowOff>209550</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673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58</xdr:row>
      <xdr:rowOff>28575</xdr:rowOff>
    </xdr:from>
    <xdr:to>
      <xdr:col>3</xdr:col>
      <xdr:colOff>1157288</xdr:colOff>
      <xdr:row>59</xdr:row>
      <xdr:rowOff>66675</xdr:rowOff>
    </xdr:to>
    <xdr:pic>
      <xdr:nvPicPr>
        <xdr:cNvPr id="7" name="Bildobjekt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3058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17</xdr:row>
      <xdr:rowOff>114300</xdr:rowOff>
    </xdr:from>
    <xdr:to>
      <xdr:col>3</xdr:col>
      <xdr:colOff>1157288</xdr:colOff>
      <xdr:row>18</xdr:row>
      <xdr:rowOff>85725</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1812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31</xdr:row>
      <xdr:rowOff>104775</xdr:rowOff>
    </xdr:from>
    <xdr:to>
      <xdr:col>3</xdr:col>
      <xdr:colOff>1157288</xdr:colOff>
      <xdr:row>32</xdr:row>
      <xdr:rowOff>76200</xdr:rowOff>
    </xdr:to>
    <xdr:pic>
      <xdr:nvPicPr>
        <xdr:cNvPr id="7" name="Bildobjekt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3529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45</xdr:row>
      <xdr:rowOff>114300</xdr:rowOff>
    </xdr:from>
    <xdr:to>
      <xdr:col>3</xdr:col>
      <xdr:colOff>1157288</xdr:colOff>
      <xdr:row>46</xdr:row>
      <xdr:rowOff>152400</xdr:rowOff>
    </xdr:to>
    <xdr:pic>
      <xdr:nvPicPr>
        <xdr:cNvPr id="8" name="Bildobjekt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6543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47625</xdr:colOff>
      <xdr:row>73</xdr:row>
      <xdr:rowOff>95250</xdr:rowOff>
    </xdr:from>
    <xdr:to>
      <xdr:col>3</xdr:col>
      <xdr:colOff>1147763</xdr:colOff>
      <xdr:row>74</xdr:row>
      <xdr:rowOff>133350</xdr:rowOff>
    </xdr:to>
    <xdr:pic>
      <xdr:nvPicPr>
        <xdr:cNvPr id="10" name="Bildobjekt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0201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59</xdr:row>
      <xdr:rowOff>76200</xdr:rowOff>
    </xdr:from>
    <xdr:to>
      <xdr:col>3</xdr:col>
      <xdr:colOff>1042988</xdr:colOff>
      <xdr:row>60</xdr:row>
      <xdr:rowOff>104775</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1248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62</xdr:row>
      <xdr:rowOff>104775</xdr:rowOff>
    </xdr:from>
    <xdr:to>
      <xdr:col>2</xdr:col>
      <xdr:colOff>80963</xdr:colOff>
      <xdr:row>64</xdr:row>
      <xdr:rowOff>19050</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7919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47625</xdr:colOff>
      <xdr:row>59</xdr:row>
      <xdr:rowOff>66675</xdr:rowOff>
    </xdr:from>
    <xdr:to>
      <xdr:col>3</xdr:col>
      <xdr:colOff>1042988</xdr:colOff>
      <xdr:row>60</xdr:row>
      <xdr:rowOff>152400</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1153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47625</xdr:colOff>
      <xdr:row>69</xdr:row>
      <xdr:rowOff>114300</xdr:rowOff>
    </xdr:from>
    <xdr:to>
      <xdr:col>3</xdr:col>
      <xdr:colOff>1042988</xdr:colOff>
      <xdr:row>70</xdr:row>
      <xdr:rowOff>152400</xdr:rowOff>
    </xdr:to>
    <xdr:pic>
      <xdr:nvPicPr>
        <xdr:cNvPr id="3" name="Bildobjekt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01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9525</xdr:colOff>
      <xdr:row>44</xdr:row>
      <xdr:rowOff>114300</xdr:rowOff>
    </xdr:from>
    <xdr:to>
      <xdr:col>3</xdr:col>
      <xdr:colOff>1195388</xdr:colOff>
      <xdr:row>46</xdr:row>
      <xdr:rowOff>19050</xdr:rowOff>
    </xdr:to>
    <xdr:pic>
      <xdr:nvPicPr>
        <xdr:cNvPr id="5" name="Bildobjekt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8958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67</xdr:row>
      <xdr:rowOff>85725</xdr:rowOff>
    </xdr:from>
    <xdr:to>
      <xdr:col>3</xdr:col>
      <xdr:colOff>1195388</xdr:colOff>
      <xdr:row>68</xdr:row>
      <xdr:rowOff>123825</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914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87</xdr:row>
      <xdr:rowOff>142875</xdr:rowOff>
    </xdr:from>
    <xdr:to>
      <xdr:col>3</xdr:col>
      <xdr:colOff>1195388</xdr:colOff>
      <xdr:row>89</xdr:row>
      <xdr:rowOff>0</xdr:rowOff>
    </xdr:to>
    <xdr:pic>
      <xdr:nvPicPr>
        <xdr:cNvPr id="7" name="Bildobjekt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203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123824</xdr:colOff>
      <xdr:row>1</xdr:row>
      <xdr:rowOff>23812</xdr:rowOff>
    </xdr:from>
    <xdr:to>
      <xdr:col>16</xdr:col>
      <xdr:colOff>409575</xdr:colOff>
      <xdr:row>40</xdr:row>
      <xdr:rowOff>38101</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523875</xdr:colOff>
      <xdr:row>6</xdr:row>
      <xdr:rowOff>38100</xdr:rowOff>
    </xdr:from>
    <xdr:to>
      <xdr:col>16</xdr:col>
      <xdr:colOff>190500</xdr:colOff>
      <xdr:row>10</xdr:row>
      <xdr:rowOff>57150</xdr:rowOff>
    </xdr:to>
    <xdr:sp macro="" textlink="">
      <xdr:nvSpPr>
        <xdr:cNvPr id="4" name="textruta 1"/>
        <xdr:cNvSpPr txBox="1"/>
      </xdr:nvSpPr>
      <xdr:spPr>
        <a:xfrm>
          <a:off x="9058275" y="895350"/>
          <a:ext cx="885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Totalt</a:t>
          </a:r>
        </a:p>
      </xdr:txBody>
    </xdr:sp>
    <xdr:clientData/>
  </xdr:twoCellAnchor>
  <xdr:twoCellAnchor>
    <xdr:from>
      <xdr:col>12</xdr:col>
      <xdr:colOff>457200</xdr:colOff>
      <xdr:row>13</xdr:row>
      <xdr:rowOff>9525</xdr:rowOff>
    </xdr:from>
    <xdr:to>
      <xdr:col>15</xdr:col>
      <xdr:colOff>28575</xdr:colOff>
      <xdr:row>17</xdr:row>
      <xdr:rowOff>28575</xdr:rowOff>
    </xdr:to>
    <xdr:sp macro="" textlink="">
      <xdr:nvSpPr>
        <xdr:cNvPr id="5" name="textruta 1"/>
        <xdr:cNvSpPr txBox="1"/>
      </xdr:nvSpPr>
      <xdr:spPr>
        <a:xfrm>
          <a:off x="7772400" y="1866900"/>
          <a:ext cx="1400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Enkelspår</a:t>
          </a:r>
        </a:p>
      </xdr:txBody>
    </xdr:sp>
    <xdr:clientData/>
  </xdr:twoCellAnchor>
  <xdr:twoCellAnchor>
    <xdr:from>
      <xdr:col>11</xdr:col>
      <xdr:colOff>419100</xdr:colOff>
      <xdr:row>26</xdr:row>
      <xdr:rowOff>19050</xdr:rowOff>
    </xdr:from>
    <xdr:to>
      <xdr:col>15</xdr:col>
      <xdr:colOff>485775</xdr:colOff>
      <xdr:row>30</xdr:row>
      <xdr:rowOff>38100</xdr:rowOff>
    </xdr:to>
    <xdr:sp macro="" textlink="">
      <xdr:nvSpPr>
        <xdr:cNvPr id="6" name="textruta 1"/>
        <xdr:cNvSpPr txBox="1"/>
      </xdr:nvSpPr>
      <xdr:spPr>
        <a:xfrm>
          <a:off x="7124700" y="3733800"/>
          <a:ext cx="25050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Dubbel- och flerspår</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cdr:x>
      <cdr:y>0.32281</cdr:y>
    </cdr:from>
    <cdr:to>
      <cdr:x>0.03245</cdr:x>
      <cdr:y>0.54987</cdr:y>
    </cdr:to>
    <cdr:sp macro="" textlink="">
      <cdr:nvSpPr>
        <cdr:cNvPr id="2" name="textruta 1"/>
        <cdr:cNvSpPr txBox="1"/>
      </cdr:nvSpPr>
      <cdr:spPr>
        <a:xfrm xmlns:a="http://schemas.openxmlformats.org/drawingml/2006/main" rot="16200000">
          <a:off x="-471337" y="2274683"/>
          <a:ext cx="1268451" cy="325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Kilometer</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47624</xdr:colOff>
      <xdr:row>0</xdr:row>
      <xdr:rowOff>109536</xdr:rowOff>
    </xdr:from>
    <xdr:to>
      <xdr:col>19</xdr:col>
      <xdr:colOff>171450</xdr:colOff>
      <xdr:row>40</xdr:row>
      <xdr:rowOff>28575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400050</xdr:colOff>
      <xdr:row>6</xdr:row>
      <xdr:rowOff>85725</xdr:rowOff>
    </xdr:from>
    <xdr:to>
      <xdr:col>16</xdr:col>
      <xdr:colOff>238125</xdr:colOff>
      <xdr:row>10</xdr:row>
      <xdr:rowOff>104775</xdr:rowOff>
    </xdr:to>
    <xdr:sp macro="" textlink="">
      <xdr:nvSpPr>
        <xdr:cNvPr id="3" name="textruta 1"/>
        <xdr:cNvSpPr txBox="1"/>
      </xdr:nvSpPr>
      <xdr:spPr>
        <a:xfrm>
          <a:off x="7715250" y="942975"/>
          <a:ext cx="22764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Invånare, miljoner</a:t>
          </a:r>
        </a:p>
      </xdr:txBody>
    </xdr:sp>
    <xdr:clientData/>
  </xdr:twoCellAnchor>
  <xdr:twoCellAnchor>
    <xdr:from>
      <xdr:col>9</xdr:col>
      <xdr:colOff>352424</xdr:colOff>
      <xdr:row>15</xdr:row>
      <xdr:rowOff>123825</xdr:rowOff>
    </xdr:from>
    <xdr:to>
      <xdr:col>15</xdr:col>
      <xdr:colOff>190499</xdr:colOff>
      <xdr:row>20</xdr:row>
      <xdr:rowOff>0</xdr:rowOff>
    </xdr:to>
    <xdr:sp macro="" textlink="">
      <xdr:nvSpPr>
        <xdr:cNvPr id="4" name="textruta 1"/>
        <xdr:cNvSpPr txBox="1"/>
      </xdr:nvSpPr>
      <xdr:spPr>
        <a:xfrm>
          <a:off x="5838824" y="2266950"/>
          <a:ext cx="3495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Spårlängd per miljon invånare</a:t>
          </a:r>
        </a:p>
      </xdr:txBody>
    </xdr:sp>
    <xdr:clientData/>
  </xdr:twoCellAnchor>
  <xdr:twoCellAnchor>
    <xdr:from>
      <xdr:col>7</xdr:col>
      <xdr:colOff>209551</xdr:colOff>
      <xdr:row>21</xdr:row>
      <xdr:rowOff>57150</xdr:rowOff>
    </xdr:from>
    <xdr:to>
      <xdr:col>15</xdr:col>
      <xdr:colOff>285751</xdr:colOff>
      <xdr:row>25</xdr:row>
      <xdr:rowOff>76200</xdr:rowOff>
    </xdr:to>
    <xdr:sp macro="" textlink="">
      <xdr:nvSpPr>
        <xdr:cNvPr id="5" name="textruta 1"/>
        <xdr:cNvSpPr txBox="1"/>
      </xdr:nvSpPr>
      <xdr:spPr>
        <a:xfrm>
          <a:off x="4476751" y="3057525"/>
          <a:ext cx="49530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Elektrifierad spårlängd per miljon invånare</a:t>
          </a:r>
        </a:p>
      </xdr:txBody>
    </xdr:sp>
    <xdr:clientData/>
  </xdr:twoCellAnchor>
</xdr:wsDr>
</file>

<file path=xl/drawings/drawing26.xml><?xml version="1.0" encoding="utf-8"?>
<c:userShapes xmlns:c="http://schemas.openxmlformats.org/drawingml/2006/chart">
  <cdr:relSizeAnchor xmlns:cdr="http://schemas.openxmlformats.org/drawingml/2006/chartDrawing">
    <cdr:from>
      <cdr:x>0.00731</cdr:x>
      <cdr:y>0.12362</cdr:y>
    </cdr:from>
    <cdr:to>
      <cdr:x>0.04292</cdr:x>
      <cdr:y>0.78031</cdr:y>
    </cdr:to>
    <cdr:sp macro="" textlink="">
      <cdr:nvSpPr>
        <cdr:cNvPr id="2" name="textruta 1"/>
        <cdr:cNvSpPr txBox="1"/>
      </cdr:nvSpPr>
      <cdr:spPr>
        <a:xfrm xmlns:a="http://schemas.openxmlformats.org/drawingml/2006/main" rot="16200000">
          <a:off x="-1626423" y="2435991"/>
          <a:ext cx="3843685" cy="418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Kilometer per miljoner invånare</a:t>
          </a:r>
        </a:p>
      </cdr:txBody>
    </cdr:sp>
  </cdr:relSizeAnchor>
  <cdr:relSizeAnchor xmlns:cdr="http://schemas.openxmlformats.org/drawingml/2006/chartDrawing">
    <cdr:from>
      <cdr:x>0.95772</cdr:x>
      <cdr:y>0.25951</cdr:y>
    </cdr:from>
    <cdr:to>
      <cdr:x>0.99024</cdr:x>
      <cdr:y>0.6461</cdr:y>
    </cdr:to>
    <cdr:sp macro="" textlink="">
      <cdr:nvSpPr>
        <cdr:cNvPr id="4" name="textruta 1"/>
        <cdr:cNvSpPr txBox="1"/>
      </cdr:nvSpPr>
      <cdr:spPr>
        <a:xfrm xmlns:a="http://schemas.openxmlformats.org/drawingml/2006/main" rot="16200000">
          <a:off x="10312596" y="2360792"/>
          <a:ext cx="2178063" cy="3806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invånare</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0.6518</cdr:x>
      <cdr:y>0.45098</cdr:y>
    </cdr:from>
    <cdr:to>
      <cdr:x>0.96869</cdr:x>
      <cdr:y>0.55669</cdr:y>
    </cdr:to>
    <cdr:sp macro="" textlink="">
      <cdr:nvSpPr>
        <cdr:cNvPr id="4" name="textruta 3"/>
        <cdr:cNvSpPr txBox="1"/>
      </cdr:nvSpPr>
      <cdr:spPr>
        <a:xfrm xmlns:a="http://schemas.openxmlformats.org/drawingml/2006/main">
          <a:off x="6543639" y="2519361"/>
          <a:ext cx="3181370" cy="590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latin typeface="Arial" panose="020B0604020202020204" pitchFamily="34" charset="0"/>
              <a:cs typeface="Arial" panose="020B0604020202020204" pitchFamily="34" charset="0"/>
            </a:rPr>
            <a:t>Dragfordon persontrafik</a:t>
          </a:r>
        </a:p>
      </cdr:txBody>
    </cdr:sp>
  </cdr:relSizeAnchor>
  <cdr:relSizeAnchor xmlns:cdr="http://schemas.openxmlformats.org/drawingml/2006/chartDrawing">
    <cdr:from>
      <cdr:x>0.40544</cdr:x>
      <cdr:y>0.72009</cdr:y>
    </cdr:from>
    <cdr:to>
      <cdr:x>0.72233</cdr:x>
      <cdr:y>0.8258</cdr:y>
    </cdr:to>
    <cdr:sp macro="" textlink="">
      <cdr:nvSpPr>
        <cdr:cNvPr id="5" name="textruta 1"/>
        <cdr:cNvSpPr txBox="1"/>
      </cdr:nvSpPr>
      <cdr:spPr>
        <a:xfrm xmlns:a="http://schemas.openxmlformats.org/drawingml/2006/main">
          <a:off x="4070364" y="4022721"/>
          <a:ext cx="3181370" cy="590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Dragfordon godstrafik</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9525</xdr:colOff>
      <xdr:row>51</xdr:row>
      <xdr:rowOff>114300</xdr:rowOff>
    </xdr:from>
    <xdr:to>
      <xdr:col>2</xdr:col>
      <xdr:colOff>1262063</xdr:colOff>
      <xdr:row>53</xdr:row>
      <xdr:rowOff>28575</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3726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20</xdr:row>
      <xdr:rowOff>123825</xdr:rowOff>
    </xdr:from>
    <xdr:to>
      <xdr:col>8</xdr:col>
      <xdr:colOff>161925</xdr:colOff>
      <xdr:row>25</xdr:row>
      <xdr:rowOff>0</xdr:rowOff>
    </xdr:to>
    <xdr:sp macro="" textlink="">
      <xdr:nvSpPr>
        <xdr:cNvPr id="3" name="textruta 1"/>
        <xdr:cNvSpPr txBox="1"/>
      </xdr:nvSpPr>
      <xdr:spPr>
        <a:xfrm>
          <a:off x="1857375" y="2981325"/>
          <a:ext cx="31813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Lokdragna personvagnar</a:t>
          </a:r>
        </a:p>
      </xdr:txBody>
    </xdr:sp>
    <xdr:clientData/>
  </xdr:twoCellAnchor>
</xdr:wsDr>
</file>

<file path=xl/drawings/drawing31.xml><?xml version="1.0" encoding="utf-8"?>
<c:userShapes xmlns:c="http://schemas.openxmlformats.org/drawingml/2006/chart">
  <cdr:relSizeAnchor xmlns:cdr="http://schemas.openxmlformats.org/drawingml/2006/chartDrawing">
    <cdr:from>
      <cdr:x>0.59519</cdr:x>
      <cdr:y>0.63143</cdr:y>
    </cdr:from>
    <cdr:to>
      <cdr:x>0.93454</cdr:x>
      <cdr:y>0.73714</cdr:y>
    </cdr:to>
    <cdr:sp macro="" textlink="">
      <cdr:nvSpPr>
        <cdr:cNvPr id="4" name="textruta 1"/>
        <cdr:cNvSpPr txBox="1"/>
      </cdr:nvSpPr>
      <cdr:spPr>
        <a:xfrm xmlns:a="http://schemas.openxmlformats.org/drawingml/2006/main">
          <a:off x="5975350" y="3527425"/>
          <a:ext cx="3406776" cy="590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Personvagnar i motorvagnar</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561975</xdr:colOff>
      <xdr:row>27</xdr:row>
      <xdr:rowOff>0</xdr:rowOff>
    </xdr:from>
    <xdr:to>
      <xdr:col>10</xdr:col>
      <xdr:colOff>381000</xdr:colOff>
      <xdr:row>31</xdr:row>
      <xdr:rowOff>19050</xdr:rowOff>
    </xdr:to>
    <xdr:sp macro="" textlink="">
      <xdr:nvSpPr>
        <xdr:cNvPr id="3" name="textruta 1"/>
        <xdr:cNvSpPr txBox="1"/>
      </xdr:nvSpPr>
      <xdr:spPr>
        <a:xfrm>
          <a:off x="4829175" y="3857625"/>
          <a:ext cx="1647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Persontrafik</a:t>
          </a:r>
        </a:p>
      </xdr:txBody>
    </xdr:sp>
    <xdr:clientData/>
  </xdr:twoCellAnchor>
  <xdr:twoCellAnchor>
    <xdr:from>
      <xdr:col>10</xdr:col>
      <xdr:colOff>428625</xdr:colOff>
      <xdr:row>12</xdr:row>
      <xdr:rowOff>114300</xdr:rowOff>
    </xdr:from>
    <xdr:to>
      <xdr:col>13</xdr:col>
      <xdr:colOff>276225</xdr:colOff>
      <xdr:row>16</xdr:row>
      <xdr:rowOff>133350</xdr:rowOff>
    </xdr:to>
    <xdr:sp macro="" textlink="">
      <xdr:nvSpPr>
        <xdr:cNvPr id="4" name="textruta 1"/>
        <xdr:cNvSpPr txBox="1"/>
      </xdr:nvSpPr>
      <xdr:spPr>
        <a:xfrm>
          <a:off x="6524625" y="1828800"/>
          <a:ext cx="16764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Godstrafik</a:t>
          </a:r>
        </a:p>
      </xdr:txBody>
    </xdr:sp>
    <xdr:clientData/>
  </xdr:twoCellAnchor>
</xdr:wsDr>
</file>

<file path=xl/drawings/drawing34.xml><?xml version="1.0" encoding="utf-8"?>
<c:userShapes xmlns:c="http://schemas.openxmlformats.org/drawingml/2006/chart">
  <cdr:relSizeAnchor xmlns:cdr="http://schemas.openxmlformats.org/drawingml/2006/chartDrawing">
    <cdr:from>
      <cdr:x>0.00266</cdr:x>
      <cdr:y>0.22592</cdr:y>
    </cdr:from>
    <cdr:to>
      <cdr:x>0.04839</cdr:x>
      <cdr:y>0.69309</cdr:y>
    </cdr:to>
    <cdr:sp macro="" textlink="">
      <cdr:nvSpPr>
        <cdr:cNvPr id="2" name="textruta 1"/>
        <cdr:cNvSpPr txBox="1"/>
      </cdr:nvSpPr>
      <cdr:spPr>
        <a:xfrm xmlns:a="http://schemas.openxmlformats.org/drawingml/2006/main" rot="16200000">
          <a:off x="-1048667" y="2337469"/>
          <a:ext cx="2609850" cy="4590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tågkilometer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9.9608E-8</cdr:x>
      <cdr:y>0.15431</cdr:y>
    </cdr:from>
    <cdr:to>
      <cdr:x>0.03813</cdr:x>
      <cdr:y>0.6859</cdr:y>
    </cdr:to>
    <cdr:sp macro="" textlink="">
      <cdr:nvSpPr>
        <cdr:cNvPr id="2" name="textruta 1"/>
        <cdr:cNvSpPr txBox="1"/>
      </cdr:nvSpPr>
      <cdr:spPr>
        <a:xfrm xmlns:a="http://schemas.openxmlformats.org/drawingml/2006/main" rot="16200000">
          <a:off x="-1293459" y="2155475"/>
          <a:ext cx="2969718" cy="3827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16</xdr:row>
      <xdr:rowOff>85725</xdr:rowOff>
    </xdr:from>
    <xdr:to>
      <xdr:col>14</xdr:col>
      <xdr:colOff>377826</xdr:colOff>
      <xdr:row>20</xdr:row>
      <xdr:rowOff>104775</xdr:rowOff>
    </xdr:to>
    <xdr:sp macro="" textlink="">
      <xdr:nvSpPr>
        <xdr:cNvPr id="3" name="textruta 1"/>
        <xdr:cNvSpPr txBox="1"/>
      </xdr:nvSpPr>
      <xdr:spPr>
        <a:xfrm>
          <a:off x="5505450" y="237172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Ståplatskilometer</a:t>
          </a:r>
        </a:p>
      </xdr:txBody>
    </xdr:sp>
    <xdr:clientData/>
  </xdr:twoCellAnchor>
  <xdr:twoCellAnchor>
    <xdr:from>
      <xdr:col>8</xdr:col>
      <xdr:colOff>581025</xdr:colOff>
      <xdr:row>27</xdr:row>
      <xdr:rowOff>85725</xdr:rowOff>
    </xdr:from>
    <xdr:to>
      <xdr:col>12</xdr:col>
      <xdr:colOff>333375</xdr:colOff>
      <xdr:row>31</xdr:row>
      <xdr:rowOff>104775</xdr:rowOff>
    </xdr:to>
    <xdr:sp macro="" textlink="">
      <xdr:nvSpPr>
        <xdr:cNvPr id="4" name="textruta 1"/>
        <xdr:cNvSpPr txBox="1"/>
      </xdr:nvSpPr>
      <xdr:spPr>
        <a:xfrm>
          <a:off x="5457825" y="3943350"/>
          <a:ext cx="2190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Sittplatskilometer</a:t>
          </a:r>
        </a:p>
      </xdr:txBody>
    </xdr:sp>
    <xdr:clientData/>
  </xdr:twoCellAnchor>
</xdr:wsDr>
</file>

<file path=xl/drawings/drawing38.xml><?xml version="1.0" encoding="utf-8"?>
<c:userShapes xmlns:c="http://schemas.openxmlformats.org/drawingml/2006/chart">
  <cdr:relSizeAnchor xmlns:cdr="http://schemas.openxmlformats.org/drawingml/2006/chartDrawing">
    <cdr:from>
      <cdr:x>9.9608E-8</cdr:x>
      <cdr:y>0.21057</cdr:y>
    </cdr:from>
    <cdr:to>
      <cdr:x>0.03529</cdr:x>
      <cdr:y>0.72682</cdr:y>
    </cdr:to>
    <cdr:sp macro="" textlink="">
      <cdr:nvSpPr>
        <cdr:cNvPr id="2" name="textruta 1"/>
        <cdr:cNvSpPr txBox="1"/>
      </cdr:nvSpPr>
      <cdr:spPr>
        <a:xfrm xmlns:a="http://schemas.openxmlformats.org/drawingml/2006/main" rot="16200000">
          <a:off x="-1264851" y="2441191"/>
          <a:ext cx="2883967" cy="3542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485775</xdr:colOff>
      <xdr:row>15</xdr:row>
      <xdr:rowOff>123825</xdr:rowOff>
    </xdr:from>
    <xdr:to>
      <xdr:col>14</xdr:col>
      <xdr:colOff>342900</xdr:colOff>
      <xdr:row>20</xdr:row>
      <xdr:rowOff>0</xdr:rowOff>
    </xdr:to>
    <xdr:sp macro="" textlink="">
      <xdr:nvSpPr>
        <xdr:cNvPr id="3" name="textruta 1"/>
        <xdr:cNvSpPr txBox="1"/>
      </xdr:nvSpPr>
      <xdr:spPr>
        <a:xfrm>
          <a:off x="6581775" y="2266950"/>
          <a:ext cx="22955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Ståplatskilometer</a:t>
          </a:r>
        </a:p>
      </xdr:txBody>
    </xdr:sp>
    <xdr:clientData/>
  </xdr:twoCellAnchor>
  <xdr:twoCellAnchor>
    <xdr:from>
      <xdr:col>7</xdr:col>
      <xdr:colOff>180975</xdr:colOff>
      <xdr:row>27</xdr:row>
      <xdr:rowOff>114300</xdr:rowOff>
    </xdr:from>
    <xdr:to>
      <xdr:col>11</xdr:col>
      <xdr:colOff>9525</xdr:colOff>
      <xdr:row>31</xdr:row>
      <xdr:rowOff>133350</xdr:rowOff>
    </xdr:to>
    <xdr:sp macro="" textlink="">
      <xdr:nvSpPr>
        <xdr:cNvPr id="4" name="textruta 1"/>
        <xdr:cNvSpPr txBox="1"/>
      </xdr:nvSpPr>
      <xdr:spPr>
        <a:xfrm>
          <a:off x="4448175" y="3971925"/>
          <a:ext cx="22669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Sittplatskilometer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65</xdr:row>
      <xdr:rowOff>76200</xdr:rowOff>
    </xdr:from>
    <xdr:to>
      <xdr:col>7</xdr:col>
      <xdr:colOff>166688</xdr:colOff>
      <xdr:row>66</xdr:row>
      <xdr:rowOff>104775</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7823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c:userShapes xmlns:c="http://schemas.openxmlformats.org/drawingml/2006/chart">
  <cdr:relSizeAnchor xmlns:cdr="http://schemas.openxmlformats.org/drawingml/2006/chartDrawing">
    <cdr:from>
      <cdr:x>0</cdr:x>
      <cdr:y>0.13384</cdr:y>
    </cdr:from>
    <cdr:to>
      <cdr:x>0.03434</cdr:x>
      <cdr:y>0.6535</cdr:y>
    </cdr:to>
    <cdr:sp macro="" textlink="">
      <cdr:nvSpPr>
        <cdr:cNvPr id="2" name="textruta 1"/>
        <cdr:cNvSpPr txBox="1"/>
      </cdr:nvSpPr>
      <cdr:spPr>
        <a:xfrm xmlns:a="http://schemas.openxmlformats.org/drawingml/2006/main" rot="16200000">
          <a:off x="-1279139" y="2026852"/>
          <a:ext cx="2903017" cy="344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400050</xdr:colOff>
      <xdr:row>9</xdr:row>
      <xdr:rowOff>28575</xdr:rowOff>
    </xdr:from>
    <xdr:to>
      <xdr:col>8</xdr:col>
      <xdr:colOff>149226</xdr:colOff>
      <xdr:row>13</xdr:row>
      <xdr:rowOff>47625</xdr:rowOff>
    </xdr:to>
    <xdr:sp macro="" textlink="">
      <xdr:nvSpPr>
        <xdr:cNvPr id="4" name="textruta 1"/>
        <xdr:cNvSpPr txBox="1"/>
      </xdr:nvSpPr>
      <xdr:spPr>
        <a:xfrm>
          <a:off x="1619250" y="13144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323850</xdr:colOff>
      <xdr:row>27</xdr:row>
      <xdr:rowOff>9525</xdr:rowOff>
    </xdr:from>
    <xdr:to>
      <xdr:col>13</xdr:col>
      <xdr:colOff>485775</xdr:colOff>
      <xdr:row>31</xdr:row>
      <xdr:rowOff>28575</xdr:rowOff>
    </xdr:to>
    <xdr:sp macro="" textlink="">
      <xdr:nvSpPr>
        <xdr:cNvPr id="5" name="textruta 1"/>
        <xdr:cNvSpPr txBox="1"/>
      </xdr:nvSpPr>
      <xdr:spPr>
        <a:xfrm>
          <a:off x="6419850" y="3867150"/>
          <a:ext cx="19907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42.xml><?xml version="1.0" encoding="utf-8"?>
<c:userShapes xmlns:c="http://schemas.openxmlformats.org/drawingml/2006/chart">
  <cdr:relSizeAnchor xmlns:cdr="http://schemas.openxmlformats.org/drawingml/2006/chartDrawing">
    <cdr:from>
      <cdr:x>9.9608E-8</cdr:x>
      <cdr:y>0.27707</cdr:y>
    </cdr:from>
    <cdr:to>
      <cdr:x>0.0315</cdr:x>
      <cdr:y>0.58902</cdr:y>
    </cdr:to>
    <cdr:sp macro="" textlink="">
      <cdr:nvSpPr>
        <cdr:cNvPr id="2" name="textruta 1"/>
        <cdr:cNvSpPr txBox="1"/>
      </cdr:nvSpPr>
      <cdr:spPr>
        <a:xfrm xmlns:a="http://schemas.openxmlformats.org/drawingml/2006/main" rot="16200000">
          <a:off x="-713201" y="2261016"/>
          <a:ext cx="1742678" cy="3162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0.9592</cdr:x>
      <cdr:y>0.18159</cdr:y>
    </cdr:from>
    <cdr:to>
      <cdr:x>1</cdr:x>
      <cdr:y>0.67228</cdr:y>
    </cdr:to>
    <cdr:sp macro="" textlink="">
      <cdr:nvSpPr>
        <cdr:cNvPr id="4" name="textruta 1"/>
        <cdr:cNvSpPr txBox="1"/>
      </cdr:nvSpPr>
      <cdr:spPr>
        <a:xfrm xmlns:a="http://schemas.openxmlformats.org/drawingml/2006/main" rot="16200000">
          <a:off x="8463934" y="2180230"/>
          <a:ext cx="2741233" cy="409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9</xdr:row>
      <xdr:rowOff>19050</xdr:rowOff>
    </xdr:from>
    <xdr:to>
      <xdr:col>10</xdr:col>
      <xdr:colOff>406401</xdr:colOff>
      <xdr:row>13</xdr:row>
      <xdr:rowOff>38100</xdr:rowOff>
    </xdr:to>
    <xdr:sp macro="" textlink="">
      <xdr:nvSpPr>
        <xdr:cNvPr id="3" name="textruta 1"/>
        <xdr:cNvSpPr txBox="1"/>
      </xdr:nvSpPr>
      <xdr:spPr>
        <a:xfrm>
          <a:off x="3095625" y="130492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352425</xdr:colOff>
      <xdr:row>27</xdr:row>
      <xdr:rowOff>47625</xdr:rowOff>
    </xdr:from>
    <xdr:to>
      <xdr:col>13</xdr:col>
      <xdr:colOff>504825</xdr:colOff>
      <xdr:row>31</xdr:row>
      <xdr:rowOff>66675</xdr:rowOff>
    </xdr:to>
    <xdr:sp macro="" textlink="">
      <xdr:nvSpPr>
        <xdr:cNvPr id="4" name="textruta 1"/>
        <xdr:cNvSpPr txBox="1"/>
      </xdr:nvSpPr>
      <xdr:spPr>
        <a:xfrm>
          <a:off x="6448425" y="3905250"/>
          <a:ext cx="1981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44.xml><?xml version="1.0" encoding="utf-8"?>
<c:userShapes xmlns:c="http://schemas.openxmlformats.org/drawingml/2006/chart">
  <cdr:relSizeAnchor xmlns:cdr="http://schemas.openxmlformats.org/drawingml/2006/chartDrawing">
    <cdr:from>
      <cdr:x>0</cdr:x>
      <cdr:y>0.29071</cdr:y>
    </cdr:from>
    <cdr:to>
      <cdr:x>0.0353</cdr:x>
      <cdr:y>0.60266</cdr:y>
    </cdr:to>
    <cdr:sp macro="" textlink="">
      <cdr:nvSpPr>
        <cdr:cNvPr id="2" name="textruta 1"/>
        <cdr:cNvSpPr txBox="1"/>
      </cdr:nvSpPr>
      <cdr:spPr>
        <a:xfrm xmlns:a="http://schemas.openxmlformats.org/drawingml/2006/main" rot="16200000">
          <a:off x="-694151" y="2318165"/>
          <a:ext cx="1742676" cy="3543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0.963</cdr:x>
      <cdr:y>0.20887</cdr:y>
    </cdr:from>
    <cdr:to>
      <cdr:x>1</cdr:x>
      <cdr:y>0.69956</cdr:y>
    </cdr:to>
    <cdr:sp macro="" textlink="">
      <cdr:nvSpPr>
        <cdr:cNvPr id="4" name="textruta 1"/>
        <cdr:cNvSpPr txBox="1"/>
      </cdr:nvSpPr>
      <cdr:spPr>
        <a:xfrm xmlns:a="http://schemas.openxmlformats.org/drawingml/2006/main" rot="16200000">
          <a:off x="8482984" y="2351680"/>
          <a:ext cx="2741233" cy="371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466725</xdr:colOff>
      <xdr:row>18</xdr:row>
      <xdr:rowOff>0</xdr:rowOff>
    </xdr:from>
    <xdr:to>
      <xdr:col>18</xdr:col>
      <xdr:colOff>215901</xdr:colOff>
      <xdr:row>22</xdr:row>
      <xdr:rowOff>19050</xdr:rowOff>
    </xdr:to>
    <xdr:sp macro="" textlink="">
      <xdr:nvSpPr>
        <xdr:cNvPr id="3" name="textruta 1"/>
        <xdr:cNvSpPr txBox="1"/>
      </xdr:nvSpPr>
      <xdr:spPr>
        <a:xfrm>
          <a:off x="7781925" y="25717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Vagnslastgods</a:t>
          </a:r>
        </a:p>
      </xdr:txBody>
    </xdr:sp>
    <xdr:clientData/>
  </xdr:twoCellAnchor>
  <xdr:twoCellAnchor>
    <xdr:from>
      <xdr:col>6</xdr:col>
      <xdr:colOff>295275</xdr:colOff>
      <xdr:row>5</xdr:row>
      <xdr:rowOff>133350</xdr:rowOff>
    </xdr:from>
    <xdr:to>
      <xdr:col>12</xdr:col>
      <xdr:colOff>561975</xdr:colOff>
      <xdr:row>10</xdr:row>
      <xdr:rowOff>9525</xdr:rowOff>
    </xdr:to>
    <xdr:sp macro="" textlink="">
      <xdr:nvSpPr>
        <xdr:cNvPr id="4" name="textruta 1"/>
        <xdr:cNvSpPr txBox="1"/>
      </xdr:nvSpPr>
      <xdr:spPr>
        <a:xfrm>
          <a:off x="3952875" y="847725"/>
          <a:ext cx="39243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sv-SE" sz="1800" b="1">
              <a:latin typeface="Arial" panose="020B0604020202020204" pitchFamily="34" charset="0"/>
              <a:ea typeface="+mn-ea"/>
              <a:cs typeface="Arial" panose="020B0604020202020204" pitchFamily="34" charset="0"/>
            </a:rPr>
            <a:t>Kombi – </a:t>
          </a:r>
          <a:r>
            <a:rPr lang="sv-SE" sz="1800" b="1">
              <a:latin typeface="Arial" panose="020B0604020202020204" pitchFamily="34" charset="0"/>
              <a:cs typeface="Arial" panose="020B0604020202020204" pitchFamily="34" charset="0"/>
            </a:rPr>
            <a:t>lastbilar och semitrailers</a:t>
          </a:r>
        </a:p>
      </xdr:txBody>
    </xdr:sp>
    <xdr:clientData/>
  </xdr:twoCellAnchor>
  <xdr:twoCellAnchor>
    <xdr:from>
      <xdr:col>7</xdr:col>
      <xdr:colOff>152400</xdr:colOff>
      <xdr:row>30</xdr:row>
      <xdr:rowOff>38100</xdr:rowOff>
    </xdr:from>
    <xdr:to>
      <xdr:col>12</xdr:col>
      <xdr:colOff>511176</xdr:colOff>
      <xdr:row>34</xdr:row>
      <xdr:rowOff>57150</xdr:rowOff>
    </xdr:to>
    <xdr:sp macro="" textlink="">
      <xdr:nvSpPr>
        <xdr:cNvPr id="5" name="textruta 1"/>
        <xdr:cNvSpPr txBox="1"/>
      </xdr:nvSpPr>
      <xdr:spPr>
        <a:xfrm>
          <a:off x="4419600" y="43243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Malm på malmbanan</a:t>
          </a:r>
        </a:p>
      </xdr:txBody>
    </xdr:sp>
    <xdr:clientData/>
  </xdr:twoCellAnchor>
  <xdr:twoCellAnchor>
    <xdr:from>
      <xdr:col>8</xdr:col>
      <xdr:colOff>323850</xdr:colOff>
      <xdr:row>10</xdr:row>
      <xdr:rowOff>95250</xdr:rowOff>
    </xdr:from>
    <xdr:to>
      <xdr:col>14</xdr:col>
      <xdr:colOff>504825</xdr:colOff>
      <xdr:row>14</xdr:row>
      <xdr:rowOff>114300</xdr:rowOff>
    </xdr:to>
    <xdr:sp macro="" textlink="">
      <xdr:nvSpPr>
        <xdr:cNvPr id="6" name="textruta 1"/>
        <xdr:cNvSpPr txBox="1"/>
      </xdr:nvSpPr>
      <xdr:spPr>
        <a:xfrm>
          <a:off x="5200650" y="1524000"/>
          <a:ext cx="38385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Kombi – </a:t>
          </a:r>
          <a:r>
            <a:rPr lang="sv-SE" sz="1800" b="1">
              <a:latin typeface="Arial" panose="020B0604020202020204" pitchFamily="34" charset="0"/>
              <a:cs typeface="Arial" panose="020B0604020202020204" pitchFamily="34" charset="0"/>
            </a:rPr>
            <a:t>containrar och växelflak</a:t>
          </a:r>
        </a:p>
      </xdr:txBody>
    </xdr:sp>
    <xdr:clientData/>
  </xdr:twoCellAnchor>
</xdr:wsDr>
</file>

<file path=xl/drawings/drawing46.xml><?xml version="1.0" encoding="utf-8"?>
<c:userShapes xmlns:c="http://schemas.openxmlformats.org/drawingml/2006/chart">
  <cdr:relSizeAnchor xmlns:cdr="http://schemas.openxmlformats.org/drawingml/2006/chartDrawing">
    <cdr:from>
      <cdr:x>0</cdr:x>
      <cdr:y>0.20375</cdr:y>
    </cdr:from>
    <cdr:to>
      <cdr:x>0.03718</cdr:x>
      <cdr:y>0.67908</cdr:y>
    </cdr:to>
    <cdr:sp macro="" textlink="">
      <cdr:nvSpPr>
        <cdr:cNvPr id="2" name="textruta 1"/>
        <cdr:cNvSpPr txBox="1"/>
      </cdr:nvSpPr>
      <cdr:spPr>
        <a:xfrm xmlns:a="http://schemas.openxmlformats.org/drawingml/2006/main" rot="16200000">
          <a:off x="-1141028" y="2279266"/>
          <a:ext cx="2655367" cy="3733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409575</xdr:colOff>
      <xdr:row>11</xdr:row>
      <xdr:rowOff>66675</xdr:rowOff>
    </xdr:from>
    <xdr:to>
      <xdr:col>11</xdr:col>
      <xdr:colOff>495300</xdr:colOff>
      <xdr:row>15</xdr:row>
      <xdr:rowOff>85725</xdr:rowOff>
    </xdr:to>
    <xdr:sp macro="" textlink="">
      <xdr:nvSpPr>
        <xdr:cNvPr id="3" name="textruta 1"/>
        <xdr:cNvSpPr txBox="1"/>
      </xdr:nvSpPr>
      <xdr:spPr>
        <a:xfrm>
          <a:off x="5895975" y="1638300"/>
          <a:ext cx="13049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Utland</a:t>
          </a:r>
        </a:p>
      </xdr:txBody>
    </xdr:sp>
    <xdr:clientData/>
  </xdr:twoCellAnchor>
  <xdr:twoCellAnchor>
    <xdr:from>
      <xdr:col>13</xdr:col>
      <xdr:colOff>85725</xdr:colOff>
      <xdr:row>22</xdr:row>
      <xdr:rowOff>133350</xdr:rowOff>
    </xdr:from>
    <xdr:to>
      <xdr:col>14</xdr:col>
      <xdr:colOff>495300</xdr:colOff>
      <xdr:row>27</xdr:row>
      <xdr:rowOff>9525</xdr:rowOff>
    </xdr:to>
    <xdr:sp macro="" textlink="">
      <xdr:nvSpPr>
        <xdr:cNvPr id="4" name="textruta 1"/>
        <xdr:cNvSpPr txBox="1"/>
      </xdr:nvSpPr>
      <xdr:spPr>
        <a:xfrm>
          <a:off x="8010525" y="3276600"/>
          <a:ext cx="1019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Inland</a:t>
          </a:r>
        </a:p>
      </xdr:txBody>
    </xdr:sp>
    <xdr:clientData/>
  </xdr:twoCellAnchor>
</xdr:wsDr>
</file>

<file path=xl/drawings/drawing48.xml><?xml version="1.0" encoding="utf-8"?>
<c:userShapes xmlns:c="http://schemas.openxmlformats.org/drawingml/2006/chart">
  <cdr:relSizeAnchor xmlns:cdr="http://schemas.openxmlformats.org/drawingml/2006/chartDrawing">
    <cdr:from>
      <cdr:x>0</cdr:x>
      <cdr:y>0.20546</cdr:y>
    </cdr:from>
    <cdr:to>
      <cdr:x>0.03908</cdr:x>
      <cdr:y>0.69101</cdr:y>
    </cdr:to>
    <cdr:sp macro="" textlink="">
      <cdr:nvSpPr>
        <cdr:cNvPr id="2" name="textruta 1"/>
        <cdr:cNvSpPr txBox="1"/>
      </cdr:nvSpPr>
      <cdr:spPr>
        <a:xfrm xmlns:a="http://schemas.openxmlformats.org/drawingml/2006/main" rot="16200000">
          <a:off x="-1160078" y="2307841"/>
          <a:ext cx="2712517" cy="3923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25</xdr:row>
      <xdr:rowOff>9525</xdr:rowOff>
    </xdr:from>
    <xdr:to>
      <xdr:col>13</xdr:col>
      <xdr:colOff>533400</xdr:colOff>
      <xdr:row>29</xdr:row>
      <xdr:rowOff>28575</xdr:rowOff>
    </xdr:to>
    <xdr:sp macro="" textlink="">
      <xdr:nvSpPr>
        <xdr:cNvPr id="3" name="textruta 1"/>
        <xdr:cNvSpPr txBox="1"/>
      </xdr:nvSpPr>
      <xdr:spPr>
        <a:xfrm>
          <a:off x="7410450" y="3581400"/>
          <a:ext cx="1047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Inland</a:t>
          </a:r>
        </a:p>
      </xdr:txBody>
    </xdr:sp>
    <xdr:clientData/>
  </xdr:twoCellAnchor>
  <xdr:twoCellAnchor>
    <xdr:from>
      <xdr:col>12</xdr:col>
      <xdr:colOff>47625</xdr:colOff>
      <xdr:row>14</xdr:row>
      <xdr:rowOff>0</xdr:rowOff>
    </xdr:from>
    <xdr:to>
      <xdr:col>13</xdr:col>
      <xdr:colOff>447675</xdr:colOff>
      <xdr:row>18</xdr:row>
      <xdr:rowOff>19050</xdr:rowOff>
    </xdr:to>
    <xdr:sp macro="" textlink="">
      <xdr:nvSpPr>
        <xdr:cNvPr id="4" name="textruta 1"/>
        <xdr:cNvSpPr txBox="1"/>
      </xdr:nvSpPr>
      <xdr:spPr>
        <a:xfrm>
          <a:off x="7362825" y="2000250"/>
          <a:ext cx="10096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Utland</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66</xdr:row>
      <xdr:rowOff>95250</xdr:rowOff>
    </xdr:from>
    <xdr:to>
      <xdr:col>7</xdr:col>
      <xdr:colOff>309563</xdr:colOff>
      <xdr:row>67</xdr:row>
      <xdr:rowOff>133350</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8870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c:userShapes xmlns:c="http://schemas.openxmlformats.org/drawingml/2006/chart">
  <cdr:relSizeAnchor xmlns:cdr="http://schemas.openxmlformats.org/drawingml/2006/chartDrawing">
    <cdr:from>
      <cdr:x>1.99216E-7</cdr:x>
      <cdr:y>0.19523</cdr:y>
    </cdr:from>
    <cdr:to>
      <cdr:x>0.03813</cdr:x>
      <cdr:y>0.65691</cdr:y>
    </cdr:to>
    <cdr:sp macro="" textlink="">
      <cdr:nvSpPr>
        <cdr:cNvPr id="2" name="textruta 1"/>
        <cdr:cNvSpPr txBox="1"/>
      </cdr:nvSpPr>
      <cdr:spPr>
        <a:xfrm xmlns:a="http://schemas.openxmlformats.org/drawingml/2006/main" rot="16200000">
          <a:off x="-1098164" y="2188781"/>
          <a:ext cx="2579167" cy="3828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209550</xdr:colOff>
      <xdr:row>13</xdr:row>
      <xdr:rowOff>28574</xdr:rowOff>
    </xdr:from>
    <xdr:to>
      <xdr:col>15</xdr:col>
      <xdr:colOff>514350</xdr:colOff>
      <xdr:row>19</xdr:row>
      <xdr:rowOff>114299</xdr:rowOff>
    </xdr:to>
    <xdr:sp macro="" textlink="">
      <xdr:nvSpPr>
        <xdr:cNvPr id="3" name="textruta 1"/>
        <xdr:cNvSpPr txBox="1"/>
      </xdr:nvSpPr>
      <xdr:spPr>
        <a:xfrm>
          <a:off x="6305550" y="1885949"/>
          <a:ext cx="3352800" cy="942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sv-SE" sz="1800" b="1">
              <a:latin typeface="Arial" panose="020B0604020202020204" pitchFamily="34" charset="0"/>
              <a:cs typeface="Arial" panose="020B0604020202020204" pitchFamily="34" charset="0"/>
            </a:rPr>
            <a:t>Stöd från regionala kollektivtrafikmyndigheter </a:t>
          </a:r>
        </a:p>
      </xdr:txBody>
    </xdr:sp>
    <xdr:clientData/>
  </xdr:twoCellAnchor>
  <xdr:twoCellAnchor>
    <xdr:from>
      <xdr:col>13</xdr:col>
      <xdr:colOff>190500</xdr:colOff>
      <xdr:row>26</xdr:row>
      <xdr:rowOff>123825</xdr:rowOff>
    </xdr:from>
    <xdr:to>
      <xdr:col>15</xdr:col>
      <xdr:colOff>485775</xdr:colOff>
      <xdr:row>31</xdr:row>
      <xdr:rowOff>0</xdr:rowOff>
    </xdr:to>
    <xdr:sp macro="" textlink="">
      <xdr:nvSpPr>
        <xdr:cNvPr id="4" name="textruta 1"/>
        <xdr:cNvSpPr txBox="1"/>
      </xdr:nvSpPr>
      <xdr:spPr>
        <a:xfrm>
          <a:off x="8115300" y="3838575"/>
          <a:ext cx="15144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Utan</a:t>
          </a:r>
          <a:r>
            <a:rPr lang="sv-SE" sz="1800" b="1" baseline="0">
              <a:latin typeface="Arial" panose="020B0604020202020204" pitchFamily="34" charset="0"/>
              <a:cs typeface="Arial" panose="020B0604020202020204" pitchFamily="34" charset="0"/>
            </a:rPr>
            <a:t> stöd</a:t>
          </a:r>
          <a:endParaRPr lang="sv-SE" sz="1800" b="1">
            <a:latin typeface="Arial" panose="020B0604020202020204" pitchFamily="34" charset="0"/>
            <a:cs typeface="Arial" panose="020B0604020202020204" pitchFamily="34" charset="0"/>
          </a:endParaRPr>
        </a:p>
      </xdr:txBody>
    </xdr:sp>
    <xdr:clientData/>
  </xdr:twoCellAnchor>
  <xdr:twoCellAnchor>
    <xdr:from>
      <xdr:col>10</xdr:col>
      <xdr:colOff>457200</xdr:colOff>
      <xdr:row>19</xdr:row>
      <xdr:rowOff>19050</xdr:rowOff>
    </xdr:from>
    <xdr:to>
      <xdr:col>13</xdr:col>
      <xdr:colOff>466725</xdr:colOff>
      <xdr:row>23</xdr:row>
      <xdr:rowOff>38100</xdr:rowOff>
    </xdr:to>
    <xdr:sp macro="" textlink="">
      <xdr:nvSpPr>
        <xdr:cNvPr id="5" name="textruta 1"/>
        <xdr:cNvSpPr txBox="1"/>
      </xdr:nvSpPr>
      <xdr:spPr>
        <a:xfrm>
          <a:off x="6553200" y="2733675"/>
          <a:ext cx="18383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Statligt stöd</a:t>
          </a:r>
        </a:p>
      </xdr:txBody>
    </xdr:sp>
    <xdr:clientData/>
  </xdr:twoCellAnchor>
</xdr:wsDr>
</file>

<file path=xl/drawings/drawing52.xml><?xml version="1.0" encoding="utf-8"?>
<c:userShapes xmlns:c="http://schemas.openxmlformats.org/drawingml/2006/chart">
  <cdr:relSizeAnchor xmlns:cdr="http://schemas.openxmlformats.org/drawingml/2006/chartDrawing">
    <cdr:from>
      <cdr:x>0</cdr:x>
      <cdr:y>0.13384</cdr:y>
    </cdr:from>
    <cdr:to>
      <cdr:x>0.03529</cdr:x>
      <cdr:y>0.68968</cdr:y>
    </cdr:to>
    <cdr:sp macro="" textlink="">
      <cdr:nvSpPr>
        <cdr:cNvPr id="2" name="textruta 1"/>
        <cdr:cNvSpPr txBox="1"/>
      </cdr:nvSpPr>
      <cdr:spPr>
        <a:xfrm xmlns:a="http://schemas.openxmlformats.org/drawingml/2006/main" rot="16200000">
          <a:off x="-1375430" y="2123142"/>
          <a:ext cx="3105149"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333375</xdr:colOff>
      <xdr:row>26</xdr:row>
      <xdr:rowOff>57150</xdr:rowOff>
    </xdr:from>
    <xdr:to>
      <xdr:col>16</xdr:col>
      <xdr:colOff>9525</xdr:colOff>
      <xdr:row>30</xdr:row>
      <xdr:rowOff>76200</xdr:rowOff>
    </xdr:to>
    <xdr:sp macro="" textlink="">
      <xdr:nvSpPr>
        <xdr:cNvPr id="3" name="textruta 1"/>
        <xdr:cNvSpPr txBox="1"/>
      </xdr:nvSpPr>
      <xdr:spPr>
        <a:xfrm>
          <a:off x="7648575" y="3771900"/>
          <a:ext cx="21145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Regional trafik</a:t>
          </a:r>
        </a:p>
      </xdr:txBody>
    </xdr:sp>
    <xdr:clientData/>
  </xdr:twoCellAnchor>
  <xdr:twoCellAnchor>
    <xdr:from>
      <xdr:col>11</xdr:col>
      <xdr:colOff>9524</xdr:colOff>
      <xdr:row>18</xdr:row>
      <xdr:rowOff>0</xdr:rowOff>
    </xdr:from>
    <xdr:to>
      <xdr:col>14</xdr:col>
      <xdr:colOff>57149</xdr:colOff>
      <xdr:row>22</xdr:row>
      <xdr:rowOff>19050</xdr:rowOff>
    </xdr:to>
    <xdr:sp macro="" textlink="">
      <xdr:nvSpPr>
        <xdr:cNvPr id="4" name="textruta 1"/>
        <xdr:cNvSpPr txBox="1"/>
      </xdr:nvSpPr>
      <xdr:spPr>
        <a:xfrm>
          <a:off x="6715124" y="2571750"/>
          <a:ext cx="18764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Fjärrtrafik</a:t>
          </a:r>
        </a:p>
      </xdr:txBody>
    </xdr:sp>
    <xdr:clientData/>
  </xdr:twoCellAnchor>
</xdr:wsDr>
</file>

<file path=xl/drawings/drawing54.xml><?xml version="1.0" encoding="utf-8"?>
<c:userShapes xmlns:c="http://schemas.openxmlformats.org/drawingml/2006/chart">
  <cdr:relSizeAnchor xmlns:cdr="http://schemas.openxmlformats.org/drawingml/2006/chartDrawing">
    <cdr:from>
      <cdr:x>0</cdr:x>
      <cdr:y>0.17818</cdr:y>
    </cdr:from>
    <cdr:to>
      <cdr:x>0.03543</cdr:x>
      <cdr:y>0.72061</cdr:y>
    </cdr:to>
    <cdr:sp macro="" textlink="">
      <cdr:nvSpPr>
        <cdr:cNvPr id="2" name="textruta 1"/>
        <cdr:cNvSpPr txBox="1"/>
      </cdr:nvSpPr>
      <cdr:spPr>
        <a:xfrm xmlns:a="http://schemas.openxmlformats.org/drawingml/2006/main" rot="16200000">
          <a:off x="-1337292" y="2332654"/>
          <a:ext cx="3030275" cy="355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342900</xdr:colOff>
      <xdr:row>9</xdr:row>
      <xdr:rowOff>38100</xdr:rowOff>
    </xdr:from>
    <xdr:to>
      <xdr:col>12</xdr:col>
      <xdr:colOff>92076</xdr:colOff>
      <xdr:row>13</xdr:row>
      <xdr:rowOff>57150</xdr:rowOff>
    </xdr:to>
    <xdr:sp macro="" textlink="">
      <xdr:nvSpPr>
        <xdr:cNvPr id="3" name="textruta 1"/>
        <xdr:cNvSpPr txBox="1"/>
      </xdr:nvSpPr>
      <xdr:spPr>
        <a:xfrm>
          <a:off x="4000500" y="132397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Regional trafik</a:t>
          </a:r>
        </a:p>
      </xdr:txBody>
    </xdr:sp>
    <xdr:clientData/>
  </xdr:twoCellAnchor>
  <xdr:twoCellAnchor>
    <xdr:from>
      <xdr:col>8</xdr:col>
      <xdr:colOff>114300</xdr:colOff>
      <xdr:row>23</xdr:row>
      <xdr:rowOff>47625</xdr:rowOff>
    </xdr:from>
    <xdr:to>
      <xdr:col>13</xdr:col>
      <xdr:colOff>473076</xdr:colOff>
      <xdr:row>27</xdr:row>
      <xdr:rowOff>66675</xdr:rowOff>
    </xdr:to>
    <xdr:sp macro="" textlink="">
      <xdr:nvSpPr>
        <xdr:cNvPr id="5" name="textruta 1"/>
        <xdr:cNvSpPr txBox="1"/>
      </xdr:nvSpPr>
      <xdr:spPr>
        <a:xfrm>
          <a:off x="4991100" y="33337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Fjärrtrafik</a:t>
          </a:r>
        </a:p>
      </xdr:txBody>
    </xdr:sp>
    <xdr:clientData/>
  </xdr:twoCellAnchor>
</xdr:wsDr>
</file>

<file path=xl/drawings/drawing56.xml><?xml version="1.0" encoding="utf-8"?>
<c:userShapes xmlns:c="http://schemas.openxmlformats.org/drawingml/2006/chart">
  <cdr:relSizeAnchor xmlns:cdr="http://schemas.openxmlformats.org/drawingml/2006/chartDrawing">
    <cdr:from>
      <cdr:x>0</cdr:x>
      <cdr:y>0.24494</cdr:y>
    </cdr:from>
    <cdr:to>
      <cdr:x>0.04019</cdr:x>
      <cdr:y>0.58568</cdr:y>
    </cdr:to>
    <cdr:sp macro="" textlink="">
      <cdr:nvSpPr>
        <cdr:cNvPr id="2" name="textruta 1"/>
        <cdr:cNvSpPr txBox="1"/>
      </cdr:nvSpPr>
      <cdr:spPr>
        <a:xfrm xmlns:a="http://schemas.openxmlformats.org/drawingml/2006/main" rot="16200000">
          <a:off x="-750006" y="2118327"/>
          <a:ext cx="1903518" cy="403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Procent (%)</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0.16454</cdr:y>
    </cdr:from>
    <cdr:to>
      <cdr:x>0.04871</cdr:x>
      <cdr:y>0.70186</cdr:y>
    </cdr:to>
    <cdr:sp macro="" textlink="">
      <cdr:nvSpPr>
        <cdr:cNvPr id="2" name="textruta 1"/>
        <cdr:cNvSpPr txBox="1"/>
      </cdr:nvSpPr>
      <cdr:spPr>
        <a:xfrm xmlns:a="http://schemas.openxmlformats.org/drawingml/2006/main" rot="16200000">
          <a:off x="-1256329" y="2175494"/>
          <a:ext cx="3001700" cy="4890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69</xdr:row>
      <xdr:rowOff>85725</xdr:rowOff>
    </xdr:from>
    <xdr:to>
      <xdr:col>7</xdr:col>
      <xdr:colOff>128588</xdr:colOff>
      <xdr:row>70</xdr:row>
      <xdr:rowOff>123825</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877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c:userShapes xmlns:c="http://schemas.openxmlformats.org/drawingml/2006/chart">
  <cdr:relSizeAnchor xmlns:cdr="http://schemas.openxmlformats.org/drawingml/2006/chartDrawing">
    <cdr:from>
      <cdr:x>0</cdr:x>
      <cdr:y>0.16624</cdr:y>
    </cdr:from>
    <cdr:to>
      <cdr:x>0.03543</cdr:x>
      <cdr:y>0.70697</cdr:y>
    </cdr:to>
    <cdr:sp macro="" textlink="">
      <cdr:nvSpPr>
        <cdr:cNvPr id="2" name="textruta 1"/>
        <cdr:cNvSpPr txBox="1"/>
      </cdr:nvSpPr>
      <cdr:spPr>
        <a:xfrm xmlns:a="http://schemas.openxmlformats.org/drawingml/2006/main" rot="16200000">
          <a:off x="-1332529" y="2261219"/>
          <a:ext cx="3020750" cy="3556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6</xdr:row>
      <xdr:rowOff>9525</xdr:rowOff>
    </xdr:from>
    <xdr:to>
      <xdr:col>5</xdr:col>
      <xdr:colOff>28575</xdr:colOff>
      <xdr:row>10</xdr:row>
      <xdr:rowOff>28575</xdr:rowOff>
    </xdr:to>
    <xdr:sp macro="" textlink="">
      <xdr:nvSpPr>
        <xdr:cNvPr id="3" name="textruta 1"/>
        <xdr:cNvSpPr txBox="1"/>
      </xdr:nvSpPr>
      <xdr:spPr>
        <a:xfrm>
          <a:off x="1866900" y="86677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6</xdr:col>
      <xdr:colOff>361950</xdr:colOff>
      <xdr:row>18</xdr:row>
      <xdr:rowOff>28575</xdr:rowOff>
    </xdr:from>
    <xdr:to>
      <xdr:col>8</xdr:col>
      <xdr:colOff>352425</xdr:colOff>
      <xdr:row>22</xdr:row>
      <xdr:rowOff>47625</xdr:rowOff>
    </xdr:to>
    <xdr:sp macro="" textlink="">
      <xdr:nvSpPr>
        <xdr:cNvPr id="5" name="textruta 1"/>
        <xdr:cNvSpPr txBox="1"/>
      </xdr:nvSpPr>
      <xdr:spPr>
        <a:xfrm>
          <a:off x="4019550" y="260032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9</xdr:col>
      <xdr:colOff>257175</xdr:colOff>
      <xdr:row>27</xdr:row>
      <xdr:rowOff>38100</xdr:rowOff>
    </xdr:from>
    <xdr:to>
      <xdr:col>11</xdr:col>
      <xdr:colOff>114300</xdr:colOff>
      <xdr:row>31</xdr:row>
      <xdr:rowOff>57150</xdr:rowOff>
    </xdr:to>
    <xdr:sp macro="" textlink="">
      <xdr:nvSpPr>
        <xdr:cNvPr id="6" name="textruta 1"/>
        <xdr:cNvSpPr txBox="1"/>
      </xdr:nvSpPr>
      <xdr:spPr>
        <a:xfrm>
          <a:off x="5743575" y="3895725"/>
          <a:ext cx="10763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11</xdr:col>
      <xdr:colOff>304800</xdr:colOff>
      <xdr:row>31</xdr:row>
      <xdr:rowOff>95250</xdr:rowOff>
    </xdr:from>
    <xdr:to>
      <xdr:col>13</xdr:col>
      <xdr:colOff>409575</xdr:colOff>
      <xdr:row>35</xdr:row>
      <xdr:rowOff>114300</xdr:rowOff>
    </xdr:to>
    <xdr:sp macro="" textlink="">
      <xdr:nvSpPr>
        <xdr:cNvPr id="7" name="textruta 1"/>
        <xdr:cNvSpPr txBox="1"/>
      </xdr:nvSpPr>
      <xdr:spPr>
        <a:xfrm>
          <a:off x="7010400" y="4524375"/>
          <a:ext cx="13239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wsDr>
</file>

<file path=xl/drawings/drawing62.xml><?xml version="1.0" encoding="utf-8"?>
<c:userShapes xmlns:c="http://schemas.openxmlformats.org/drawingml/2006/chart">
  <cdr:relSizeAnchor xmlns:cdr="http://schemas.openxmlformats.org/drawingml/2006/chartDrawing">
    <cdr:from>
      <cdr:x>0</cdr:x>
      <cdr:y>0.13896</cdr:y>
    </cdr:from>
    <cdr:to>
      <cdr:x>0.03529</cdr:x>
      <cdr:y>0.63475</cdr:y>
    </cdr:to>
    <cdr:sp macro="" textlink="">
      <cdr:nvSpPr>
        <cdr:cNvPr id="2" name="textruta 1"/>
        <cdr:cNvSpPr txBox="1"/>
      </cdr:nvSpPr>
      <cdr:spPr>
        <a:xfrm xmlns:a="http://schemas.openxmlformats.org/drawingml/2006/main" rot="16200000">
          <a:off x="-1207703" y="1983991"/>
          <a:ext cx="2769667" cy="3542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581025</xdr:colOff>
      <xdr:row>12</xdr:row>
      <xdr:rowOff>0</xdr:rowOff>
    </xdr:from>
    <xdr:to>
      <xdr:col>14</xdr:col>
      <xdr:colOff>523875</xdr:colOff>
      <xdr:row>16</xdr:row>
      <xdr:rowOff>19050</xdr:rowOff>
    </xdr:to>
    <xdr:sp macro="" textlink="">
      <xdr:nvSpPr>
        <xdr:cNvPr id="3" name="textruta 1"/>
        <xdr:cNvSpPr txBox="1"/>
      </xdr:nvSpPr>
      <xdr:spPr>
        <a:xfrm>
          <a:off x="7896225" y="1714500"/>
          <a:ext cx="11620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10</xdr:col>
      <xdr:colOff>295275</xdr:colOff>
      <xdr:row>6</xdr:row>
      <xdr:rowOff>104775</xdr:rowOff>
    </xdr:from>
    <xdr:to>
      <xdr:col>12</xdr:col>
      <xdr:colOff>295275</xdr:colOff>
      <xdr:row>10</xdr:row>
      <xdr:rowOff>123825</xdr:rowOff>
    </xdr:to>
    <xdr:sp macro="" textlink="">
      <xdr:nvSpPr>
        <xdr:cNvPr id="4" name="textruta 1"/>
        <xdr:cNvSpPr txBox="1"/>
      </xdr:nvSpPr>
      <xdr:spPr>
        <a:xfrm>
          <a:off x="6391275" y="962025"/>
          <a:ext cx="1219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4</xdr:col>
      <xdr:colOff>390525</xdr:colOff>
      <xdr:row>28</xdr:row>
      <xdr:rowOff>114300</xdr:rowOff>
    </xdr:from>
    <xdr:to>
      <xdr:col>6</xdr:col>
      <xdr:colOff>266700</xdr:colOff>
      <xdr:row>32</xdr:row>
      <xdr:rowOff>133350</xdr:rowOff>
    </xdr:to>
    <xdr:sp macro="" textlink="">
      <xdr:nvSpPr>
        <xdr:cNvPr id="5" name="textruta 1"/>
        <xdr:cNvSpPr txBox="1"/>
      </xdr:nvSpPr>
      <xdr:spPr>
        <a:xfrm>
          <a:off x="2828925" y="4114800"/>
          <a:ext cx="10953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7</xdr:col>
      <xdr:colOff>142875</xdr:colOff>
      <xdr:row>22</xdr:row>
      <xdr:rowOff>114300</xdr:rowOff>
    </xdr:from>
    <xdr:to>
      <xdr:col>9</xdr:col>
      <xdr:colOff>28575</xdr:colOff>
      <xdr:row>26</xdr:row>
      <xdr:rowOff>133350</xdr:rowOff>
    </xdr:to>
    <xdr:sp macro="" textlink="">
      <xdr:nvSpPr>
        <xdr:cNvPr id="6" name="textruta 1"/>
        <xdr:cNvSpPr txBox="1"/>
      </xdr:nvSpPr>
      <xdr:spPr>
        <a:xfrm>
          <a:off x="4410075" y="3257550"/>
          <a:ext cx="110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wsDr>
</file>

<file path=xl/drawings/drawing64.xml><?xml version="1.0" encoding="utf-8"?>
<c:userShapes xmlns:c="http://schemas.openxmlformats.org/drawingml/2006/chart">
  <cdr:relSizeAnchor xmlns:cdr="http://schemas.openxmlformats.org/drawingml/2006/chartDrawing">
    <cdr:from>
      <cdr:x>1.99216E-7</cdr:x>
      <cdr:y>0.34868</cdr:y>
    </cdr:from>
    <cdr:to>
      <cdr:x>0.03244</cdr:x>
      <cdr:y>0.57166</cdr:y>
    </cdr:to>
    <cdr:sp macro="" textlink="">
      <cdr:nvSpPr>
        <cdr:cNvPr id="2" name="textruta 1"/>
        <cdr:cNvSpPr txBox="1"/>
      </cdr:nvSpPr>
      <cdr:spPr>
        <a:xfrm xmlns:a="http://schemas.openxmlformats.org/drawingml/2006/main" rot="16200000">
          <a:off x="-459991" y="2407857"/>
          <a:ext cx="1245669" cy="3256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23</xdr:row>
      <xdr:rowOff>9525</xdr:rowOff>
    </xdr:from>
    <xdr:to>
      <xdr:col>11</xdr:col>
      <xdr:colOff>266700</xdr:colOff>
      <xdr:row>27</xdr:row>
      <xdr:rowOff>28575</xdr:rowOff>
    </xdr:to>
    <xdr:sp macro="" textlink="">
      <xdr:nvSpPr>
        <xdr:cNvPr id="3" name="textruta 1"/>
        <xdr:cNvSpPr txBox="1"/>
      </xdr:nvSpPr>
      <xdr:spPr>
        <a:xfrm>
          <a:off x="5762625" y="3295650"/>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12</xdr:col>
      <xdr:colOff>285750</xdr:colOff>
      <xdr:row>5</xdr:row>
      <xdr:rowOff>104775</xdr:rowOff>
    </xdr:from>
    <xdr:to>
      <xdr:col>14</xdr:col>
      <xdr:colOff>200025</xdr:colOff>
      <xdr:row>9</xdr:row>
      <xdr:rowOff>123825</xdr:rowOff>
    </xdr:to>
    <xdr:sp macro="" textlink="">
      <xdr:nvSpPr>
        <xdr:cNvPr id="4" name="textruta 1"/>
        <xdr:cNvSpPr txBox="1"/>
      </xdr:nvSpPr>
      <xdr:spPr>
        <a:xfrm>
          <a:off x="7600950" y="819150"/>
          <a:ext cx="11334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10</xdr:col>
      <xdr:colOff>447675</xdr:colOff>
      <xdr:row>17</xdr:row>
      <xdr:rowOff>57150</xdr:rowOff>
    </xdr:from>
    <xdr:to>
      <xdr:col>12</xdr:col>
      <xdr:colOff>571500</xdr:colOff>
      <xdr:row>21</xdr:row>
      <xdr:rowOff>76200</xdr:rowOff>
    </xdr:to>
    <xdr:sp macro="" textlink="">
      <xdr:nvSpPr>
        <xdr:cNvPr id="5" name="textruta 1"/>
        <xdr:cNvSpPr txBox="1"/>
      </xdr:nvSpPr>
      <xdr:spPr>
        <a:xfrm>
          <a:off x="6543675" y="2486025"/>
          <a:ext cx="13430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7</xdr:col>
      <xdr:colOff>361950</xdr:colOff>
      <xdr:row>27</xdr:row>
      <xdr:rowOff>76200</xdr:rowOff>
    </xdr:from>
    <xdr:to>
      <xdr:col>9</xdr:col>
      <xdr:colOff>200025</xdr:colOff>
      <xdr:row>31</xdr:row>
      <xdr:rowOff>95250</xdr:rowOff>
    </xdr:to>
    <xdr:sp macro="" textlink="">
      <xdr:nvSpPr>
        <xdr:cNvPr id="6" name="textruta 1"/>
        <xdr:cNvSpPr txBox="1"/>
      </xdr:nvSpPr>
      <xdr:spPr>
        <a:xfrm>
          <a:off x="4629150" y="3933825"/>
          <a:ext cx="10572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wsDr>
</file>

<file path=xl/drawings/drawing66.xml><?xml version="1.0" encoding="utf-8"?>
<c:userShapes xmlns:c="http://schemas.openxmlformats.org/drawingml/2006/chart">
  <cdr:relSizeAnchor xmlns:cdr="http://schemas.openxmlformats.org/drawingml/2006/chartDrawing">
    <cdr:from>
      <cdr:x>0</cdr:x>
      <cdr:y>0.13384</cdr:y>
    </cdr:from>
    <cdr:to>
      <cdr:x>0.03529</cdr:x>
      <cdr:y>0.68968</cdr:y>
    </cdr:to>
    <cdr:sp macro="" textlink="">
      <cdr:nvSpPr>
        <cdr:cNvPr id="2" name="textruta 1"/>
        <cdr:cNvSpPr txBox="1"/>
      </cdr:nvSpPr>
      <cdr:spPr>
        <a:xfrm xmlns:a="http://schemas.openxmlformats.org/drawingml/2006/main" rot="16200000">
          <a:off x="-1375430" y="2123142"/>
          <a:ext cx="3105149"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47625</xdr:colOff>
      <xdr:row>70</xdr:row>
      <xdr:rowOff>76200</xdr:rowOff>
    </xdr:from>
    <xdr:to>
      <xdr:col>7</xdr:col>
      <xdr:colOff>195263</xdr:colOff>
      <xdr:row>71</xdr:row>
      <xdr:rowOff>114300</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7538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24</xdr:col>
      <xdr:colOff>57150</xdr:colOff>
      <xdr:row>95</xdr:row>
      <xdr:rowOff>57150</xdr:rowOff>
    </xdr:from>
    <xdr:to>
      <xdr:col>24</xdr:col>
      <xdr:colOff>57151</xdr:colOff>
      <xdr:row>97</xdr:row>
      <xdr:rowOff>161925</xdr:rowOff>
    </xdr:to>
    <xdr:cxnSp macro="">
      <xdr:nvCxnSpPr>
        <xdr:cNvPr id="3" name="Rak 2"/>
        <xdr:cNvCxnSpPr/>
      </xdr:nvCxnSpPr>
      <xdr:spPr>
        <a:xfrm>
          <a:off x="3762375" y="11353800"/>
          <a:ext cx="1" cy="485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57150</xdr:colOff>
      <xdr:row>83</xdr:row>
      <xdr:rowOff>47625</xdr:rowOff>
    </xdr:from>
    <xdr:to>
      <xdr:col>24</xdr:col>
      <xdr:colOff>57151</xdr:colOff>
      <xdr:row>85</xdr:row>
      <xdr:rowOff>152400</xdr:rowOff>
    </xdr:to>
    <xdr:cxnSp macro="">
      <xdr:nvCxnSpPr>
        <xdr:cNvPr id="4" name="Rak 3"/>
        <xdr:cNvCxnSpPr/>
      </xdr:nvCxnSpPr>
      <xdr:spPr>
        <a:xfrm>
          <a:off x="3762375" y="9439275"/>
          <a:ext cx="1" cy="485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76200</xdr:colOff>
      <xdr:row>73</xdr:row>
      <xdr:rowOff>38100</xdr:rowOff>
    </xdr:from>
    <xdr:to>
      <xdr:col>3</xdr:col>
      <xdr:colOff>1176338</xdr:colOff>
      <xdr:row>74</xdr:row>
      <xdr:rowOff>76200</xdr:rowOff>
    </xdr:to>
    <xdr:pic>
      <xdr:nvPicPr>
        <xdr:cNvPr id="7" name="Bildobjekt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801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101</xdr:row>
      <xdr:rowOff>66675</xdr:rowOff>
    </xdr:from>
    <xdr:to>
      <xdr:col>3</xdr:col>
      <xdr:colOff>1176338</xdr:colOff>
      <xdr:row>102</xdr:row>
      <xdr:rowOff>104775</xdr:rowOff>
    </xdr:to>
    <xdr:pic>
      <xdr:nvPicPr>
        <xdr:cNvPr id="8" name="Bildobjekt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23253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48</xdr:row>
      <xdr:rowOff>104775</xdr:rowOff>
    </xdr:from>
    <xdr:to>
      <xdr:col>3</xdr:col>
      <xdr:colOff>1176338</xdr:colOff>
      <xdr:row>49</xdr:row>
      <xdr:rowOff>142875</xdr:rowOff>
    </xdr:to>
    <xdr:pic>
      <xdr:nvPicPr>
        <xdr:cNvPr id="5" name="Bildobjekt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153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104775</xdr:rowOff>
    </xdr:from>
    <xdr:to>
      <xdr:col>3</xdr:col>
      <xdr:colOff>1185863</xdr:colOff>
      <xdr:row>76</xdr:row>
      <xdr:rowOff>142875</xdr:rowOff>
    </xdr:to>
    <xdr:pic>
      <xdr:nvPicPr>
        <xdr:cNvPr id="6"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44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redrik.lindberg@trafa.se"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6.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4"/>
  <sheetViews>
    <sheetView tabSelected="1" workbookViewId="0">
      <selection sqref="A1:N1"/>
    </sheetView>
  </sheetViews>
  <sheetFormatPr defaultRowHeight="11.25" x14ac:dyDescent="0.2"/>
  <cols>
    <col min="1" max="21" width="7.42578125" style="335" customWidth="1"/>
    <col min="22" max="22" width="0.140625" style="335" customWidth="1"/>
    <col min="23" max="16384" width="9.140625" style="335"/>
  </cols>
  <sheetData>
    <row r="1" spans="1:22" ht="32.25" customHeight="1" x14ac:dyDescent="0.2">
      <c r="A1" s="560" t="s">
        <v>1275</v>
      </c>
      <c r="B1" s="561"/>
      <c r="C1" s="561"/>
      <c r="D1" s="561"/>
      <c r="E1" s="561"/>
      <c r="F1" s="561"/>
      <c r="G1" s="561"/>
      <c r="H1" s="561"/>
      <c r="I1" s="561"/>
      <c r="J1" s="561"/>
      <c r="K1" s="561"/>
      <c r="L1" s="561"/>
      <c r="M1" s="561"/>
      <c r="N1" s="561"/>
      <c r="O1" s="336"/>
      <c r="P1" s="336"/>
      <c r="Q1" s="336"/>
      <c r="R1" s="336"/>
      <c r="S1" s="336"/>
      <c r="T1" s="336"/>
      <c r="U1" s="336"/>
      <c r="V1" s="336"/>
    </row>
    <row r="19" spans="2:2" ht="65.25" customHeight="1" x14ac:dyDescent="0.4">
      <c r="B19" s="337" t="s">
        <v>801</v>
      </c>
    </row>
    <row r="20" spans="2:2" ht="20.25" x14ac:dyDescent="0.3">
      <c r="B20" s="338" t="s">
        <v>802</v>
      </c>
    </row>
    <row r="21" spans="2:2" ht="18.75" x14ac:dyDescent="0.3">
      <c r="B21" s="339"/>
    </row>
    <row r="22" spans="2:2" ht="14.25" customHeight="1" x14ac:dyDescent="0.2">
      <c r="B22" s="340" t="s">
        <v>803</v>
      </c>
    </row>
    <row r="23" spans="2:2" ht="16.5" customHeight="1" x14ac:dyDescent="0.3">
      <c r="B23" s="339"/>
    </row>
    <row r="24" spans="2:2" ht="16.5" customHeight="1" x14ac:dyDescent="0.2">
      <c r="B24" s="542" t="s">
        <v>1231</v>
      </c>
    </row>
    <row r="25" spans="2:2" ht="15" x14ac:dyDescent="0.25">
      <c r="B25" s="478" t="s">
        <v>0</v>
      </c>
    </row>
    <row r="26" spans="2:2" ht="15" x14ac:dyDescent="0.25">
      <c r="B26" s="478" t="s">
        <v>627</v>
      </c>
    </row>
    <row r="27" spans="2:2" ht="15" x14ac:dyDescent="0.25">
      <c r="B27" s="478"/>
    </row>
    <row r="28" spans="2:2" ht="15" x14ac:dyDescent="0.25">
      <c r="B28" s="478" t="s">
        <v>770</v>
      </c>
    </row>
    <row r="29" spans="2:2" ht="15" x14ac:dyDescent="0.25">
      <c r="B29" s="478" t="s">
        <v>771</v>
      </c>
    </row>
    <row r="30" spans="2:2" ht="12.75" x14ac:dyDescent="0.2">
      <c r="B30" s="542"/>
    </row>
    <row r="31" spans="2:2" ht="12.75" x14ac:dyDescent="0.2">
      <c r="B31" s="542" t="s">
        <v>1232</v>
      </c>
    </row>
    <row r="32" spans="2:2" ht="15" x14ac:dyDescent="0.25">
      <c r="B32" s="478" t="s">
        <v>1233</v>
      </c>
    </row>
    <row r="33" spans="1:23" ht="15" x14ac:dyDescent="0.25">
      <c r="B33" s="478" t="s">
        <v>628</v>
      </c>
    </row>
    <row r="34" spans="1:23" ht="12.75" x14ac:dyDescent="0.2">
      <c r="B34" s="341"/>
    </row>
    <row r="35" spans="1:23" ht="12.75" x14ac:dyDescent="0.2">
      <c r="B35" s="341"/>
    </row>
    <row r="36" spans="1:23" ht="12.75" x14ac:dyDescent="0.2">
      <c r="B36" s="341"/>
    </row>
    <row r="37" spans="1:23" ht="12.75" x14ac:dyDescent="0.2">
      <c r="B37" s="341"/>
    </row>
    <row r="38" spans="1:23" ht="12.75" x14ac:dyDescent="0.2">
      <c r="B38" s="342"/>
    </row>
    <row r="41" spans="1:23" x14ac:dyDescent="0.2">
      <c r="A41" s="343"/>
      <c r="B41" s="343"/>
      <c r="C41" s="343"/>
      <c r="D41" s="343"/>
      <c r="E41" s="343"/>
      <c r="F41" s="343"/>
      <c r="G41" s="343"/>
      <c r="H41" s="343"/>
      <c r="I41" s="343"/>
      <c r="J41" s="343"/>
      <c r="K41" s="343"/>
      <c r="L41" s="343"/>
      <c r="M41" s="343"/>
      <c r="N41" s="343"/>
      <c r="O41" s="343"/>
      <c r="P41" s="343"/>
      <c r="Q41" s="343"/>
      <c r="R41" s="343"/>
      <c r="S41" s="343"/>
      <c r="T41" s="343"/>
      <c r="U41" s="343"/>
      <c r="V41" s="343"/>
      <c r="W41" s="343"/>
    </row>
    <row r="42" spans="1:23" ht="6" customHeight="1" x14ac:dyDescent="0.2">
      <c r="A42" s="343"/>
      <c r="B42" s="343"/>
      <c r="C42" s="343"/>
      <c r="D42" s="343"/>
      <c r="E42" s="343"/>
      <c r="F42" s="343"/>
      <c r="G42" s="343"/>
      <c r="H42" s="343"/>
      <c r="I42" s="343"/>
      <c r="J42" s="343"/>
      <c r="K42" s="343"/>
      <c r="L42" s="343"/>
      <c r="M42" s="343"/>
      <c r="N42" s="343"/>
      <c r="O42" s="343"/>
      <c r="P42" s="343"/>
      <c r="Q42" s="343"/>
      <c r="R42" s="343"/>
      <c r="S42" s="343"/>
      <c r="T42" s="343"/>
      <c r="U42" s="343"/>
      <c r="V42" s="343"/>
      <c r="W42" s="343"/>
    </row>
    <row r="43" spans="1:23" x14ac:dyDescent="0.2">
      <c r="A43" s="343"/>
      <c r="B43" s="344"/>
      <c r="C43" s="344"/>
      <c r="D43" s="344"/>
      <c r="E43" s="344"/>
      <c r="F43" s="344"/>
      <c r="G43" s="344"/>
      <c r="H43" s="344"/>
      <c r="I43" s="344"/>
      <c r="J43" s="344"/>
      <c r="K43" s="344"/>
      <c r="L43" s="344"/>
      <c r="M43" s="344"/>
      <c r="N43" s="344"/>
      <c r="O43" s="344"/>
      <c r="P43" s="344"/>
      <c r="Q43" s="344"/>
      <c r="R43" s="344"/>
      <c r="S43" s="344"/>
      <c r="T43" s="343"/>
      <c r="U43" s="343"/>
      <c r="V43" s="343"/>
      <c r="W43" s="343"/>
    </row>
    <row r="44" spans="1:23" x14ac:dyDescent="0.2">
      <c r="A44" s="343"/>
      <c r="B44" s="344"/>
      <c r="C44" s="344"/>
      <c r="D44" s="344"/>
      <c r="E44" s="344"/>
      <c r="F44" s="344"/>
      <c r="G44" s="344"/>
      <c r="H44" s="344"/>
      <c r="I44" s="344"/>
      <c r="J44" s="344"/>
      <c r="K44" s="344"/>
      <c r="L44" s="344"/>
      <c r="M44" s="344"/>
      <c r="N44" s="344"/>
      <c r="O44" s="344"/>
      <c r="P44" s="344"/>
      <c r="Q44" s="344"/>
      <c r="R44" s="344"/>
      <c r="S44" s="344"/>
      <c r="T44" s="343"/>
      <c r="U44" s="343"/>
      <c r="V44" s="343"/>
      <c r="W44" s="343"/>
    </row>
    <row r="45" spans="1:23" x14ac:dyDescent="0.2">
      <c r="A45" s="343"/>
      <c r="B45" s="344"/>
      <c r="C45" s="344"/>
      <c r="D45" s="344"/>
      <c r="E45" s="344"/>
      <c r="F45" s="344"/>
      <c r="G45" s="344"/>
      <c r="H45" s="344"/>
      <c r="I45" s="344"/>
      <c r="J45" s="344"/>
      <c r="K45" s="344"/>
      <c r="L45" s="344"/>
      <c r="M45" s="344"/>
      <c r="N45" s="344"/>
      <c r="O45" s="344"/>
      <c r="P45" s="344"/>
      <c r="Q45" s="344"/>
      <c r="R45" s="344"/>
      <c r="S45" s="344"/>
      <c r="T45" s="343"/>
      <c r="U45" s="343"/>
      <c r="V45" s="343"/>
      <c r="W45" s="343"/>
    </row>
    <row r="46" spans="1:23" x14ac:dyDescent="0.2">
      <c r="A46" s="343"/>
      <c r="B46" s="344"/>
      <c r="C46" s="344"/>
      <c r="D46" s="344"/>
      <c r="E46" s="344"/>
      <c r="F46" s="344"/>
      <c r="G46" s="344"/>
      <c r="H46" s="344"/>
      <c r="I46" s="344"/>
      <c r="J46" s="344"/>
      <c r="K46" s="344"/>
      <c r="L46" s="344"/>
      <c r="M46" s="344"/>
      <c r="N46" s="344"/>
      <c r="O46" s="344"/>
      <c r="P46" s="344"/>
      <c r="Q46" s="344"/>
      <c r="R46" s="344"/>
      <c r="S46" s="344"/>
      <c r="T46" s="343"/>
      <c r="U46" s="343"/>
      <c r="V46" s="343"/>
      <c r="W46" s="343"/>
    </row>
    <row r="47" spans="1:23" x14ac:dyDescent="0.2">
      <c r="A47" s="343"/>
      <c r="B47" s="344"/>
      <c r="C47" s="344"/>
      <c r="D47" s="344"/>
      <c r="E47" s="344"/>
      <c r="F47" s="344"/>
      <c r="G47" s="344"/>
      <c r="H47" s="344"/>
      <c r="I47" s="344"/>
      <c r="J47" s="344"/>
      <c r="K47" s="344"/>
      <c r="L47" s="344"/>
      <c r="M47" s="344"/>
      <c r="N47" s="344"/>
      <c r="O47" s="344"/>
      <c r="P47" s="344"/>
      <c r="Q47" s="344"/>
      <c r="R47" s="344"/>
      <c r="S47" s="344"/>
      <c r="T47" s="343"/>
      <c r="U47" s="343"/>
      <c r="V47" s="343"/>
      <c r="W47" s="343"/>
    </row>
    <row r="48" spans="1:23" x14ac:dyDescent="0.2">
      <c r="A48" s="343"/>
      <c r="B48" s="344"/>
      <c r="C48" s="344"/>
      <c r="D48" s="344"/>
      <c r="E48" s="344"/>
      <c r="F48" s="344"/>
      <c r="G48" s="344"/>
      <c r="H48" s="344"/>
      <c r="I48" s="344"/>
      <c r="J48" s="344"/>
      <c r="K48" s="344"/>
      <c r="L48" s="344"/>
      <c r="M48" s="344"/>
      <c r="N48" s="344"/>
      <c r="O48" s="344"/>
      <c r="P48" s="344"/>
      <c r="Q48" s="344"/>
      <c r="R48" s="344"/>
      <c r="S48" s="344"/>
      <c r="T48" s="343"/>
      <c r="U48" s="343"/>
      <c r="V48" s="343"/>
      <c r="W48" s="343"/>
    </row>
    <row r="49" spans="1:23" x14ac:dyDescent="0.2">
      <c r="A49" s="343"/>
      <c r="B49" s="344"/>
      <c r="C49" s="344"/>
      <c r="D49" s="344"/>
      <c r="E49" s="344"/>
      <c r="F49" s="344"/>
      <c r="G49" s="344"/>
      <c r="H49" s="344"/>
      <c r="I49" s="344"/>
      <c r="J49" s="344"/>
      <c r="K49" s="344"/>
      <c r="L49" s="344"/>
      <c r="M49" s="344"/>
      <c r="N49" s="344"/>
      <c r="O49" s="344"/>
      <c r="P49" s="344"/>
      <c r="Q49" s="344"/>
      <c r="R49" s="344"/>
      <c r="S49" s="344"/>
      <c r="T49" s="343"/>
      <c r="U49" s="343"/>
      <c r="V49" s="343"/>
      <c r="W49" s="343"/>
    </row>
    <row r="50" spans="1:23" x14ac:dyDescent="0.2">
      <c r="A50" s="343"/>
      <c r="B50" s="344"/>
      <c r="C50" s="344"/>
      <c r="D50" s="344"/>
      <c r="E50" s="344"/>
      <c r="F50" s="344"/>
      <c r="G50" s="344"/>
      <c r="H50" s="344"/>
      <c r="I50" s="344"/>
      <c r="J50" s="344"/>
      <c r="K50" s="344"/>
      <c r="L50" s="344"/>
      <c r="M50" s="344"/>
      <c r="N50" s="344"/>
      <c r="O50" s="344"/>
      <c r="P50" s="344"/>
      <c r="Q50" s="344"/>
      <c r="R50" s="344"/>
      <c r="S50" s="344"/>
      <c r="T50" s="343"/>
      <c r="U50" s="343"/>
      <c r="V50" s="343"/>
      <c r="W50" s="343"/>
    </row>
    <row r="51" spans="1:23" x14ac:dyDescent="0.2">
      <c r="A51" s="343"/>
      <c r="B51" s="344"/>
      <c r="C51" s="344"/>
      <c r="D51" s="344"/>
      <c r="E51" s="344"/>
      <c r="F51" s="344"/>
      <c r="G51" s="344"/>
      <c r="H51" s="344"/>
      <c r="I51" s="344"/>
      <c r="J51" s="344"/>
      <c r="K51" s="344"/>
      <c r="L51" s="344"/>
      <c r="M51" s="344"/>
      <c r="N51" s="344"/>
      <c r="O51" s="344"/>
      <c r="P51" s="344"/>
      <c r="Q51" s="344"/>
      <c r="R51" s="344"/>
      <c r="S51" s="344"/>
      <c r="T51" s="343"/>
      <c r="U51" s="343"/>
      <c r="V51" s="343"/>
      <c r="W51" s="343"/>
    </row>
    <row r="52" spans="1:23" ht="6" customHeight="1" x14ac:dyDescent="0.2">
      <c r="A52" s="343"/>
      <c r="B52" s="344"/>
      <c r="C52" s="344"/>
      <c r="D52" s="344"/>
      <c r="E52" s="344"/>
      <c r="F52" s="344"/>
      <c r="G52" s="344"/>
      <c r="H52" s="344"/>
      <c r="I52" s="344"/>
      <c r="J52" s="344"/>
      <c r="K52" s="344"/>
      <c r="L52" s="344"/>
      <c r="M52" s="344"/>
      <c r="N52" s="344"/>
      <c r="O52" s="344"/>
      <c r="P52" s="344"/>
      <c r="Q52" s="344"/>
      <c r="R52" s="344"/>
      <c r="S52" s="344"/>
      <c r="T52" s="343"/>
      <c r="U52" s="343"/>
      <c r="V52" s="343"/>
      <c r="W52" s="343"/>
    </row>
    <row r="53" spans="1:23" x14ac:dyDescent="0.2">
      <c r="A53" s="343"/>
      <c r="B53" s="343"/>
      <c r="C53" s="343"/>
      <c r="D53" s="343"/>
      <c r="E53" s="343"/>
      <c r="F53" s="343"/>
      <c r="G53" s="343"/>
      <c r="H53" s="343"/>
      <c r="I53" s="343"/>
      <c r="J53" s="343"/>
      <c r="K53" s="343"/>
      <c r="L53" s="343"/>
      <c r="M53" s="343"/>
      <c r="N53" s="343"/>
      <c r="O53" s="343"/>
      <c r="P53" s="343"/>
      <c r="Q53" s="343"/>
      <c r="R53" s="343"/>
      <c r="S53" s="343"/>
      <c r="T53" s="343"/>
      <c r="U53" s="343"/>
      <c r="V53" s="343"/>
      <c r="W53" s="343"/>
    </row>
    <row r="54" spans="1:23" x14ac:dyDescent="0.2">
      <c r="A54" s="343"/>
      <c r="B54" s="343"/>
      <c r="C54" s="343"/>
      <c r="D54" s="343"/>
      <c r="E54" s="343"/>
      <c r="F54" s="343"/>
      <c r="G54" s="343"/>
      <c r="H54" s="343"/>
      <c r="I54" s="343"/>
      <c r="J54" s="343"/>
      <c r="K54" s="343"/>
      <c r="L54" s="343"/>
      <c r="M54" s="343"/>
      <c r="N54" s="343"/>
      <c r="O54" s="343"/>
      <c r="P54" s="343"/>
      <c r="Q54" s="343"/>
      <c r="R54" s="343"/>
      <c r="S54" s="343"/>
      <c r="T54" s="343"/>
      <c r="U54" s="343"/>
      <c r="V54" s="343"/>
      <c r="W54" s="343"/>
    </row>
  </sheetData>
  <mergeCells count="1">
    <mergeCell ref="A1:N1"/>
  </mergeCells>
  <hyperlinks>
    <hyperlink ref="B29" r:id="rId1" display="mailto:fredrik.lindberg@trafa.se"/>
  </hyperlinks>
  <pageMargins left="0.70866141732283472" right="0.70866141732283472" top="0.74803149606299213" bottom="0.74803149606299213" header="0.31496062992125984" footer="0.31496062992125984"/>
  <pageSetup paperSize="9" scale="80" orientation="portrait" r:id="rId2"/>
  <drawing r:id="rId3"/>
  <legacyDrawing r:id="rId4"/>
  <oleObjects>
    <mc:AlternateContent xmlns:mc="http://schemas.openxmlformats.org/markup-compatibility/2006">
      <mc:Choice Requires="x14">
        <oleObject progId="MSPhotoEd.3" shapeId="9217" r:id="rId5">
          <objectPr defaultSize="0" autoPict="0" r:id="rId6">
            <anchor moveWithCells="1" sizeWithCells="1">
              <from>
                <xdr:col>9</xdr:col>
                <xdr:colOff>381000</xdr:colOff>
                <xdr:row>7</xdr:row>
                <xdr:rowOff>66675</xdr:rowOff>
              </from>
              <to>
                <xdr:col>13</xdr:col>
                <xdr:colOff>219075</xdr:colOff>
                <xdr:row>10</xdr:row>
                <xdr:rowOff>38100</xdr:rowOff>
              </to>
            </anchor>
          </objectPr>
        </oleObject>
      </mc:Choice>
      <mc:Fallback>
        <oleObject progId="MSPhotoEd.3" shapeId="9217" r:id="rId5"/>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P81"/>
  <sheetViews>
    <sheetView workbookViewId="0"/>
  </sheetViews>
  <sheetFormatPr defaultRowHeight="14.25" outlineLevelCol="1" x14ac:dyDescent="0.25"/>
  <cols>
    <col min="1" max="1" width="1.28515625" style="20" customWidth="1"/>
    <col min="2" max="2" width="2.7109375" style="20" customWidth="1"/>
    <col min="3" max="3" width="0.85546875" style="20" customWidth="1"/>
    <col min="4" max="4" width="29.85546875" style="20" customWidth="1"/>
    <col min="5" max="5" width="5.7109375" style="20" hidden="1" customWidth="1" outlineLevel="1"/>
    <col min="6" max="6" width="1.28515625" style="20" hidden="1" customWidth="1" outlineLevel="1"/>
    <col min="7" max="7" width="5.7109375" style="20" hidden="1" customWidth="1" outlineLevel="1"/>
    <col min="8" max="8" width="1.28515625" style="20" hidden="1" customWidth="1" outlineLevel="1"/>
    <col min="9" max="9" width="5.7109375" style="20" hidden="1" customWidth="1" outlineLevel="1"/>
    <col min="10" max="10" width="1.28515625" style="20" hidden="1" customWidth="1" outlineLevel="1"/>
    <col min="11" max="11" width="5.7109375" style="20" hidden="1" customWidth="1" outlineLevel="1"/>
    <col min="12" max="12" width="1.28515625" style="20" hidden="1" customWidth="1" outlineLevel="1"/>
    <col min="13" max="13" width="5.7109375" style="20" hidden="1" customWidth="1" outlineLevel="1"/>
    <col min="14" max="14" width="1.28515625" style="20" hidden="1" customWidth="1" outlineLevel="1"/>
    <col min="15" max="15" width="5.7109375" style="20" hidden="1" customWidth="1" outlineLevel="1"/>
    <col min="16" max="16" width="1.28515625" style="20" hidden="1" customWidth="1" outlineLevel="1"/>
    <col min="17" max="17" width="5.7109375" style="20" hidden="1" customWidth="1" outlineLevel="1"/>
    <col min="18" max="18" width="1.28515625" style="20" hidden="1" customWidth="1" outlineLevel="1"/>
    <col min="19" max="19" width="5.28515625" style="20" hidden="1" customWidth="1" outlineLevel="1"/>
    <col min="20" max="20" width="1.28515625" style="20" hidden="1" customWidth="1" outlineLevel="1"/>
    <col min="21" max="21" width="5.28515625" style="20" hidden="1" customWidth="1" outlineLevel="1"/>
    <col min="22" max="22" width="1.28515625" style="20" hidden="1" customWidth="1" outlineLevel="1"/>
    <col min="23" max="23" width="5.28515625" style="20" customWidth="1" collapsed="1"/>
    <col min="24" max="24" width="1.28515625" style="20" customWidth="1"/>
    <col min="25" max="25" width="5" style="20" customWidth="1"/>
    <col min="26" max="26" width="1.85546875" style="20" customWidth="1"/>
    <col min="27" max="27" width="5" style="209" customWidth="1"/>
    <col min="28" max="28" width="1.85546875" style="209" customWidth="1"/>
    <col min="29" max="29" width="5" style="383" customWidth="1"/>
    <col min="30" max="30" width="1.85546875" style="383" customWidth="1"/>
    <col min="31" max="31" width="5" style="462" customWidth="1"/>
    <col min="32" max="32" width="1.85546875" style="462" customWidth="1"/>
    <col min="33" max="33" width="5" style="462" customWidth="1"/>
    <col min="34" max="34" width="1.85546875" style="462" customWidth="1"/>
    <col min="35" max="35" width="5" style="462" hidden="1" customWidth="1"/>
    <col min="36" max="36" width="1.85546875" style="462" hidden="1" customWidth="1"/>
    <col min="37" max="37" width="5" style="462" hidden="1" customWidth="1"/>
    <col min="38" max="38" width="1.85546875" style="462" hidden="1" customWidth="1"/>
    <col min="39" max="39" width="5" style="20" hidden="1" customWidth="1"/>
    <col min="40" max="40" width="1.85546875" style="20" hidden="1" customWidth="1"/>
    <col min="41" max="41" width="0.85546875" style="20" customWidth="1"/>
    <col min="42" max="42" width="36.85546875" style="20" customWidth="1"/>
    <col min="43" max="16384" width="9.140625" style="20"/>
  </cols>
  <sheetData>
    <row r="1" spans="2:42" ht="15.75" customHeight="1" x14ac:dyDescent="0.25">
      <c r="B1" s="64" t="s">
        <v>640</v>
      </c>
      <c r="C1" s="64"/>
      <c r="D1" s="4"/>
      <c r="E1" s="4"/>
      <c r="F1" s="4"/>
      <c r="G1" s="4"/>
      <c r="H1" s="4"/>
      <c r="I1" s="4"/>
      <c r="J1" s="4"/>
      <c r="K1" s="4"/>
      <c r="L1" s="4"/>
      <c r="M1" s="4"/>
      <c r="N1" s="4"/>
      <c r="O1" s="4"/>
      <c r="P1" s="4"/>
      <c r="Q1" s="4"/>
      <c r="R1" s="4"/>
    </row>
    <row r="2" spans="2:42" ht="15.75" customHeight="1" x14ac:dyDescent="0.25">
      <c r="B2" s="332" t="s">
        <v>641</v>
      </c>
      <c r="D2" s="19"/>
      <c r="E2" s="64"/>
      <c r="F2" s="64"/>
      <c r="G2" s="64"/>
      <c r="H2" s="64"/>
      <c r="I2" s="64"/>
      <c r="J2" s="64"/>
      <c r="K2" s="64"/>
      <c r="L2" s="64"/>
      <c r="M2" s="64"/>
      <c r="N2" s="64"/>
      <c r="O2" s="64"/>
      <c r="P2" s="64"/>
      <c r="Q2" s="64"/>
      <c r="R2" s="64"/>
    </row>
    <row r="3" spans="2:42" ht="6" customHeight="1" x14ac:dyDescent="0.25">
      <c r="B3" s="21"/>
      <c r="C3" s="21"/>
      <c r="D3" s="79"/>
      <c r="E3" s="79"/>
      <c r="F3" s="79"/>
      <c r="G3" s="79"/>
      <c r="H3" s="79"/>
      <c r="I3" s="79"/>
      <c r="J3" s="79"/>
      <c r="K3" s="79"/>
      <c r="L3" s="79"/>
      <c r="M3" s="79"/>
      <c r="N3" s="79"/>
      <c r="O3" s="79"/>
      <c r="P3" s="79"/>
      <c r="Q3" s="79"/>
      <c r="R3" s="79"/>
      <c r="S3" s="21"/>
      <c r="T3" s="21"/>
      <c r="U3" s="21"/>
      <c r="V3" s="21"/>
      <c r="W3" s="21"/>
      <c r="X3" s="21"/>
      <c r="Y3" s="21"/>
      <c r="Z3" s="21"/>
      <c r="AA3" s="21"/>
      <c r="AB3" s="21"/>
      <c r="AC3" s="21"/>
      <c r="AD3" s="21"/>
      <c r="AE3" s="21"/>
      <c r="AF3" s="21"/>
      <c r="AG3" s="21"/>
      <c r="AH3" s="21"/>
      <c r="AI3" s="21"/>
      <c r="AJ3" s="21"/>
      <c r="AK3" s="21"/>
      <c r="AL3" s="21"/>
      <c r="AM3" s="21"/>
      <c r="AN3" s="21"/>
      <c r="AO3" s="21"/>
      <c r="AP3" s="21"/>
    </row>
    <row r="4" spans="2:42" x14ac:dyDescent="0.25">
      <c r="D4" s="4" t="s">
        <v>304</v>
      </c>
      <c r="E4" s="4"/>
      <c r="F4" s="4"/>
      <c r="G4" s="4"/>
      <c r="H4" s="4"/>
      <c r="I4" s="4"/>
      <c r="J4" s="4"/>
      <c r="K4" s="4"/>
      <c r="L4" s="4"/>
      <c r="M4" s="4"/>
      <c r="N4" s="4"/>
      <c r="O4" s="4"/>
      <c r="P4" s="4"/>
      <c r="Q4" s="4"/>
      <c r="R4" s="4"/>
      <c r="AP4" s="211" t="s">
        <v>305</v>
      </c>
    </row>
    <row r="5" spans="2:42" x14ac:dyDescent="0.25">
      <c r="D5" s="4" t="s">
        <v>306</v>
      </c>
      <c r="E5" s="4"/>
      <c r="F5" s="4"/>
      <c r="G5" s="4"/>
      <c r="H5" s="4"/>
      <c r="I5" s="4"/>
      <c r="J5" s="4"/>
      <c r="K5" s="4"/>
      <c r="L5" s="4"/>
      <c r="M5" s="4"/>
      <c r="N5" s="4"/>
      <c r="O5" s="4"/>
      <c r="P5" s="4"/>
      <c r="Q5" s="4"/>
      <c r="R5" s="4"/>
      <c r="X5" s="4"/>
      <c r="Y5" s="4"/>
      <c r="AP5" s="269" t="s">
        <v>307</v>
      </c>
    </row>
    <row r="6" spans="2:42" x14ac:dyDescent="0.25">
      <c r="D6" s="4" t="s">
        <v>308</v>
      </c>
      <c r="E6" s="4"/>
      <c r="F6" s="4"/>
      <c r="G6" s="4"/>
      <c r="H6" s="4"/>
      <c r="I6" s="4"/>
      <c r="J6" s="4"/>
      <c r="K6" s="4"/>
      <c r="L6" s="4"/>
      <c r="M6" s="4"/>
      <c r="N6" s="4"/>
      <c r="O6" s="4"/>
      <c r="P6" s="4"/>
      <c r="Q6" s="4"/>
      <c r="R6" s="4"/>
      <c r="AP6" s="211" t="s">
        <v>309</v>
      </c>
    </row>
    <row r="7" spans="2:42" x14ac:dyDescent="0.25">
      <c r="D7" s="4" t="s">
        <v>310</v>
      </c>
      <c r="E7" s="4"/>
      <c r="F7" s="4"/>
      <c r="G7" s="4"/>
      <c r="H7" s="4"/>
      <c r="I7" s="4"/>
      <c r="J7" s="4"/>
      <c r="K7" s="4"/>
      <c r="L7" s="4"/>
      <c r="M7" s="4"/>
      <c r="N7" s="4"/>
      <c r="O7" s="4"/>
      <c r="P7" s="4"/>
      <c r="Q7" s="4"/>
      <c r="R7" s="4"/>
      <c r="AP7" s="211" t="s">
        <v>311</v>
      </c>
    </row>
    <row r="8" spans="2:42" x14ac:dyDescent="0.25">
      <c r="D8" s="4" t="s">
        <v>312</v>
      </c>
      <c r="E8" s="4"/>
      <c r="F8" s="4"/>
      <c r="G8" s="4"/>
      <c r="H8" s="4"/>
      <c r="I8" s="4"/>
      <c r="J8" s="4"/>
      <c r="K8" s="4"/>
      <c r="L8" s="4"/>
      <c r="M8" s="4"/>
      <c r="N8" s="4"/>
      <c r="O8" s="4"/>
      <c r="P8" s="4"/>
      <c r="Q8" s="4"/>
      <c r="R8" s="4"/>
      <c r="AP8" s="211" t="s">
        <v>313</v>
      </c>
    </row>
    <row r="9" spans="2:42" x14ac:dyDescent="0.25">
      <c r="C9" s="64"/>
      <c r="D9" s="4" t="s">
        <v>314</v>
      </c>
      <c r="E9" s="4"/>
      <c r="F9" s="4"/>
      <c r="G9" s="4"/>
      <c r="H9" s="4"/>
      <c r="I9" s="4"/>
      <c r="J9" s="4"/>
      <c r="K9" s="4"/>
      <c r="L9" s="4"/>
      <c r="M9" s="4"/>
      <c r="N9" s="4"/>
      <c r="O9" s="4"/>
      <c r="P9" s="4"/>
      <c r="Q9" s="4"/>
      <c r="R9" s="4"/>
      <c r="AP9" s="211" t="s">
        <v>315</v>
      </c>
    </row>
    <row r="10" spans="2:42" x14ac:dyDescent="0.25">
      <c r="B10" s="4"/>
      <c r="C10" s="4"/>
      <c r="D10" s="4" t="s">
        <v>316</v>
      </c>
      <c r="E10" s="4"/>
      <c r="F10" s="4"/>
      <c r="G10" s="4"/>
      <c r="H10" s="4"/>
      <c r="I10" s="4"/>
      <c r="J10" s="4"/>
      <c r="K10" s="4"/>
      <c r="L10" s="4"/>
      <c r="M10" s="4"/>
      <c r="N10" s="4"/>
      <c r="O10" s="4"/>
      <c r="P10" s="4"/>
      <c r="Q10" s="4"/>
      <c r="R10" s="4"/>
      <c r="AP10" s="211" t="s">
        <v>317</v>
      </c>
    </row>
    <row r="11" spans="2:42" ht="6" customHeight="1" x14ac:dyDescent="0.25">
      <c r="B11" s="6"/>
      <c r="C11" s="6"/>
      <c r="D11" s="6"/>
      <c r="E11" s="6"/>
      <c r="F11" s="6"/>
      <c r="G11" s="6"/>
      <c r="H11" s="6"/>
      <c r="I11" s="6"/>
      <c r="J11" s="6"/>
      <c r="K11" s="6"/>
      <c r="L11" s="6"/>
      <c r="M11" s="6"/>
      <c r="N11" s="6"/>
      <c r="O11" s="6"/>
      <c r="P11" s="6"/>
      <c r="Q11" s="6"/>
      <c r="R11" s="6"/>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row>
    <row r="12" spans="2:42" ht="6" customHeight="1" x14ac:dyDescent="0.25">
      <c r="B12" s="4"/>
      <c r="C12" s="4"/>
      <c r="D12" s="4"/>
      <c r="E12" s="4"/>
      <c r="F12" s="4"/>
      <c r="G12" s="4"/>
      <c r="H12" s="4"/>
      <c r="I12" s="4"/>
      <c r="J12" s="4"/>
      <c r="K12" s="4"/>
      <c r="L12" s="4"/>
      <c r="M12" s="4"/>
      <c r="N12" s="4"/>
      <c r="O12" s="4"/>
      <c r="P12" s="4"/>
      <c r="Q12" s="4"/>
      <c r="R12" s="4"/>
    </row>
    <row r="13" spans="2:42" ht="14.25" customHeight="1" x14ac:dyDescent="0.25">
      <c r="B13" s="648" t="s">
        <v>244</v>
      </c>
      <c r="C13" s="648"/>
      <c r="D13" s="648"/>
      <c r="E13" s="608">
        <v>2000</v>
      </c>
      <c r="F13" s="649"/>
      <c r="G13" s="608">
        <v>2001</v>
      </c>
      <c r="H13" s="649"/>
      <c r="I13" s="608">
        <v>2002</v>
      </c>
      <c r="J13" s="649"/>
      <c r="K13" s="608">
        <v>2003</v>
      </c>
      <c r="L13" s="649"/>
      <c r="M13" s="608">
        <v>2004</v>
      </c>
      <c r="N13" s="649"/>
      <c r="O13" s="608">
        <v>2005</v>
      </c>
      <c r="P13" s="649"/>
      <c r="Q13" s="608">
        <v>2006</v>
      </c>
      <c r="R13" s="649"/>
      <c r="S13" s="608">
        <v>2007</v>
      </c>
      <c r="T13" s="649"/>
      <c r="U13" s="608">
        <v>2008</v>
      </c>
      <c r="V13" s="649"/>
      <c r="W13" s="608">
        <v>2009</v>
      </c>
      <c r="X13" s="649"/>
      <c r="Y13" s="608">
        <v>2010</v>
      </c>
      <c r="Z13" s="649"/>
      <c r="AA13" s="608">
        <v>2011</v>
      </c>
      <c r="AB13" s="649"/>
      <c r="AC13" s="608">
        <v>2012</v>
      </c>
      <c r="AD13" s="649"/>
      <c r="AE13" s="608">
        <v>2013</v>
      </c>
      <c r="AF13" s="649"/>
      <c r="AG13" s="608">
        <v>2014</v>
      </c>
      <c r="AH13" s="649"/>
      <c r="AI13" s="608">
        <v>2015</v>
      </c>
      <c r="AJ13" s="649"/>
      <c r="AK13" s="608">
        <v>2016</v>
      </c>
      <c r="AL13" s="649"/>
      <c r="AM13" s="608">
        <v>2017</v>
      </c>
      <c r="AN13" s="649"/>
      <c r="AO13" s="648" t="s">
        <v>245</v>
      </c>
      <c r="AP13" s="648"/>
    </row>
    <row r="14" spans="2:42" ht="6" customHeight="1" x14ac:dyDescent="0.25">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row>
    <row r="15" spans="2:42" ht="6" customHeight="1" x14ac:dyDescent="0.2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17"/>
      <c r="AB15" s="217"/>
      <c r="AC15" s="388"/>
      <c r="AD15" s="388"/>
      <c r="AE15" s="466"/>
      <c r="AF15" s="466"/>
      <c r="AG15" s="466"/>
      <c r="AH15" s="466"/>
      <c r="AI15" s="466"/>
      <c r="AJ15" s="466"/>
      <c r="AK15" s="466"/>
      <c r="AL15" s="466"/>
      <c r="AM15" s="24"/>
      <c r="AN15" s="24"/>
      <c r="AO15" s="24"/>
      <c r="AP15" s="24"/>
    </row>
    <row r="16" spans="2:42" ht="10.5" customHeight="1" x14ac:dyDescent="0.25">
      <c r="B16" s="52"/>
      <c r="C16" s="52"/>
      <c r="D16" s="80" t="s">
        <v>246</v>
      </c>
      <c r="E16" s="81"/>
      <c r="F16" s="35"/>
      <c r="G16" s="81"/>
      <c r="H16" s="35"/>
      <c r="I16" s="81"/>
      <c r="J16" s="35"/>
      <c r="K16" s="81"/>
      <c r="L16" s="35"/>
      <c r="M16" s="81"/>
      <c r="N16" s="35"/>
      <c r="O16" s="81"/>
      <c r="P16" s="35"/>
      <c r="Q16" s="81"/>
      <c r="R16" s="35"/>
      <c r="S16" s="81"/>
      <c r="T16" s="35"/>
      <c r="U16" s="81"/>
      <c r="V16" s="35"/>
      <c r="W16" s="81"/>
      <c r="X16" s="35"/>
      <c r="Y16" s="81"/>
      <c r="Z16" s="35"/>
      <c r="AA16" s="81"/>
      <c r="AB16" s="35"/>
      <c r="AC16" s="81"/>
      <c r="AD16" s="35"/>
      <c r="AE16" s="81"/>
      <c r="AF16" s="35"/>
      <c r="AG16" s="81"/>
      <c r="AH16" s="35"/>
      <c r="AI16" s="81"/>
      <c r="AJ16" s="35"/>
      <c r="AK16" s="81"/>
      <c r="AL16" s="35"/>
      <c r="AM16" s="81"/>
      <c r="AN16" s="35"/>
      <c r="AO16" s="25"/>
      <c r="AP16" s="80" t="s">
        <v>247</v>
      </c>
    </row>
    <row r="17" spans="2:42" ht="10.5" customHeight="1" x14ac:dyDescent="0.25">
      <c r="B17" s="52">
        <v>1</v>
      </c>
      <c r="C17" s="52"/>
      <c r="D17" s="26" t="s">
        <v>248</v>
      </c>
      <c r="E17" s="30">
        <v>246.6</v>
      </c>
      <c r="F17" s="28"/>
      <c r="G17" s="30">
        <v>246.6</v>
      </c>
      <c r="H17" s="28"/>
      <c r="I17" s="30">
        <v>251.2</v>
      </c>
      <c r="J17" s="28"/>
      <c r="K17" s="30">
        <v>251.2</v>
      </c>
      <c r="L17" s="28"/>
      <c r="M17" s="30">
        <v>251.2</v>
      </c>
      <c r="N17" s="28"/>
      <c r="O17" s="30">
        <v>251.2</v>
      </c>
      <c r="P17" s="28"/>
      <c r="Q17" s="30">
        <v>251.2</v>
      </c>
      <c r="R17" s="28"/>
      <c r="S17" s="30">
        <v>251.2</v>
      </c>
      <c r="T17" s="28"/>
      <c r="U17" s="30">
        <v>251.7</v>
      </c>
      <c r="V17" s="28"/>
      <c r="W17" s="27">
        <v>251.5</v>
      </c>
      <c r="X17" s="28"/>
      <c r="Y17" s="27">
        <v>256.25</v>
      </c>
      <c r="Z17" s="28"/>
      <c r="AA17" s="27">
        <v>259.25</v>
      </c>
      <c r="AB17" s="35"/>
      <c r="AC17" s="27">
        <v>259.25</v>
      </c>
      <c r="AD17" s="35"/>
      <c r="AE17" s="27">
        <v>247.75</v>
      </c>
      <c r="AF17" s="84">
        <v>1</v>
      </c>
      <c r="AG17" s="27">
        <v>260.95</v>
      </c>
      <c r="AH17" s="84">
        <v>1</v>
      </c>
      <c r="AI17" s="27"/>
      <c r="AJ17" s="84"/>
      <c r="AK17" s="27"/>
      <c r="AL17" s="84"/>
      <c r="AM17" s="27"/>
      <c r="AN17" s="84"/>
      <c r="AO17" s="25"/>
      <c r="AP17" s="26" t="s">
        <v>249</v>
      </c>
    </row>
    <row r="18" spans="2:42" ht="6" customHeight="1" x14ac:dyDescent="0.25">
      <c r="B18" s="44"/>
      <c r="C18" s="44"/>
      <c r="D18" s="87"/>
      <c r="E18" s="51"/>
      <c r="F18" s="89"/>
      <c r="G18" s="51"/>
      <c r="H18" s="89"/>
      <c r="I18" s="51"/>
      <c r="J18" s="89"/>
      <c r="K18" s="51"/>
      <c r="L18" s="89"/>
      <c r="M18" s="51"/>
      <c r="N18" s="89"/>
      <c r="O18" s="51"/>
      <c r="P18" s="89"/>
      <c r="Q18" s="51"/>
      <c r="R18" s="89"/>
      <c r="S18" s="51"/>
      <c r="T18" s="89"/>
      <c r="U18" s="51"/>
      <c r="V18" s="89"/>
      <c r="W18" s="51"/>
      <c r="X18" s="89"/>
      <c r="Y18" s="87"/>
      <c r="Z18" s="89"/>
      <c r="AA18" s="87"/>
      <c r="AB18" s="89"/>
      <c r="AC18" s="87"/>
      <c r="AD18" s="89"/>
      <c r="AE18" s="87"/>
      <c r="AF18" s="89"/>
      <c r="AG18" s="87"/>
      <c r="AH18" s="89"/>
      <c r="AI18" s="87"/>
      <c r="AJ18" s="89"/>
      <c r="AK18" s="87"/>
      <c r="AL18" s="89"/>
      <c r="AM18" s="87"/>
      <c r="AN18" s="89"/>
      <c r="AO18" s="51"/>
      <c r="AP18" s="87"/>
    </row>
    <row r="19" spans="2:42" ht="6" customHeight="1" x14ac:dyDescent="0.25">
      <c r="B19" s="52"/>
      <c r="C19" s="52"/>
      <c r="D19" s="78"/>
      <c r="E19" s="25"/>
      <c r="F19" s="35"/>
      <c r="G19" s="25"/>
      <c r="H19" s="35"/>
      <c r="I19" s="25"/>
      <c r="J19" s="35"/>
      <c r="K19" s="25"/>
      <c r="L19" s="35"/>
      <c r="M19" s="25"/>
      <c r="N19" s="35"/>
      <c r="O19" s="25"/>
      <c r="P19" s="35"/>
      <c r="Q19" s="25"/>
      <c r="R19" s="35"/>
      <c r="S19" s="25"/>
      <c r="T19" s="35"/>
      <c r="U19" s="25"/>
      <c r="V19" s="35"/>
      <c r="W19" s="24"/>
      <c r="X19" s="35"/>
      <c r="Y19" s="24"/>
      <c r="Z19" s="35"/>
      <c r="AA19" s="217"/>
      <c r="AB19" s="35"/>
      <c r="AC19" s="388"/>
      <c r="AD19" s="35"/>
      <c r="AE19" s="466"/>
      <c r="AF19" s="35"/>
      <c r="AG19" s="466"/>
      <c r="AH19" s="35"/>
      <c r="AI19" s="466"/>
      <c r="AJ19" s="35"/>
      <c r="AK19" s="466"/>
      <c r="AL19" s="35"/>
      <c r="AM19" s="24"/>
      <c r="AN19" s="35"/>
      <c r="AO19" s="25"/>
      <c r="AP19" s="78"/>
    </row>
    <row r="20" spans="2:42" ht="10.5" customHeight="1" x14ac:dyDescent="0.25">
      <c r="B20" s="52"/>
      <c r="C20" s="52"/>
      <c r="D20" s="80" t="s">
        <v>250</v>
      </c>
      <c r="E20" s="25"/>
      <c r="F20" s="35"/>
      <c r="G20" s="25"/>
      <c r="H20" s="35"/>
      <c r="I20" s="25"/>
      <c r="J20" s="35"/>
      <c r="K20" s="25"/>
      <c r="L20" s="35"/>
      <c r="M20" s="25"/>
      <c r="N20" s="35"/>
      <c r="O20" s="25"/>
      <c r="P20" s="35"/>
      <c r="Q20" s="25"/>
      <c r="R20" s="35"/>
      <c r="S20" s="25"/>
      <c r="T20" s="35"/>
      <c r="U20" s="25"/>
      <c r="V20" s="35"/>
      <c r="W20" s="24"/>
      <c r="X20" s="35"/>
      <c r="Y20" s="24"/>
      <c r="Z20" s="35"/>
      <c r="AA20" s="217"/>
      <c r="AB20" s="35"/>
      <c r="AC20" s="388"/>
      <c r="AD20" s="35"/>
      <c r="AE20" s="466"/>
      <c r="AF20" s="35"/>
      <c r="AG20" s="466"/>
      <c r="AH20" s="35"/>
      <c r="AI20" s="466"/>
      <c r="AJ20" s="35"/>
      <c r="AK20" s="466"/>
      <c r="AL20" s="35"/>
      <c r="AM20" s="24"/>
      <c r="AN20" s="35"/>
      <c r="AO20" s="25"/>
      <c r="AP20" s="80" t="s">
        <v>251</v>
      </c>
    </row>
    <row r="21" spans="2:42" ht="10.5" customHeight="1" x14ac:dyDescent="0.25">
      <c r="B21" s="52">
        <v>2</v>
      </c>
      <c r="C21" s="52"/>
      <c r="D21" s="24" t="s">
        <v>252</v>
      </c>
      <c r="E21" s="34">
        <v>6</v>
      </c>
      <c r="F21" s="29"/>
      <c r="G21" s="34">
        <v>6.1</v>
      </c>
      <c r="H21" s="29"/>
      <c r="I21" s="34">
        <v>6.1</v>
      </c>
      <c r="J21" s="29"/>
      <c r="K21" s="34">
        <v>6.1</v>
      </c>
      <c r="L21" s="29"/>
      <c r="M21" s="34">
        <v>6.1</v>
      </c>
      <c r="N21" s="29"/>
      <c r="O21" s="34">
        <v>6.1</v>
      </c>
      <c r="P21" s="29"/>
      <c r="Q21" s="34">
        <v>6.1</v>
      </c>
      <c r="R21" s="29"/>
      <c r="S21" s="34">
        <v>6.1</v>
      </c>
      <c r="T21" s="29"/>
      <c r="U21" s="34">
        <v>6.5</v>
      </c>
      <c r="V21" s="29"/>
      <c r="W21" s="33">
        <v>6.7</v>
      </c>
      <c r="X21" s="29"/>
      <c r="Y21" s="33">
        <v>6.7</v>
      </c>
      <c r="Z21" s="29"/>
      <c r="AA21" s="33">
        <v>6.7</v>
      </c>
      <c r="AB21" s="35"/>
      <c r="AC21" s="33">
        <v>6.7</v>
      </c>
      <c r="AD21" s="35"/>
      <c r="AE21" s="33">
        <v>0</v>
      </c>
      <c r="AF21" s="31">
        <v>1</v>
      </c>
      <c r="AG21" s="33">
        <v>0</v>
      </c>
      <c r="AH21" s="31">
        <v>1</v>
      </c>
      <c r="AI21" s="33"/>
      <c r="AJ21" s="31"/>
      <c r="AK21" s="33"/>
      <c r="AL21" s="31"/>
      <c r="AM21" s="33"/>
      <c r="AN21" s="31"/>
      <c r="AO21" s="25"/>
      <c r="AP21" s="24" t="s">
        <v>253</v>
      </c>
    </row>
    <row r="22" spans="2:42" ht="10.5" customHeight="1" x14ac:dyDescent="0.25">
      <c r="B22" s="52">
        <v>3</v>
      </c>
      <c r="C22" s="52"/>
      <c r="D22" s="24" t="s">
        <v>256</v>
      </c>
      <c r="E22" s="34">
        <v>117.5</v>
      </c>
      <c r="F22" s="29"/>
      <c r="G22" s="34">
        <v>117.7</v>
      </c>
      <c r="H22" s="29"/>
      <c r="I22" s="34">
        <v>120</v>
      </c>
      <c r="J22" s="29"/>
      <c r="K22" s="34">
        <v>120</v>
      </c>
      <c r="L22" s="29"/>
      <c r="M22" s="34">
        <v>120</v>
      </c>
      <c r="N22" s="29"/>
      <c r="O22" s="34">
        <v>120</v>
      </c>
      <c r="P22" s="29"/>
      <c r="Q22" s="34">
        <v>120</v>
      </c>
      <c r="R22" s="29"/>
      <c r="S22" s="34">
        <v>120</v>
      </c>
      <c r="T22" s="29"/>
      <c r="U22" s="34">
        <v>120</v>
      </c>
      <c r="V22" s="29"/>
      <c r="W22" s="33">
        <v>119.8</v>
      </c>
      <c r="X22" s="29"/>
      <c r="Y22" s="33">
        <v>122.2</v>
      </c>
      <c r="Z22" s="29"/>
      <c r="AA22" s="33">
        <v>123.7</v>
      </c>
      <c r="AB22" s="35"/>
      <c r="AC22" s="33">
        <v>123.7</v>
      </c>
      <c r="AD22" s="35"/>
      <c r="AE22" s="33">
        <v>121.7</v>
      </c>
      <c r="AF22" s="31">
        <v>1</v>
      </c>
      <c r="AG22" s="33">
        <v>128.1</v>
      </c>
      <c r="AH22" s="31">
        <v>1</v>
      </c>
      <c r="AI22" s="33"/>
      <c r="AJ22" s="31"/>
      <c r="AK22" s="33"/>
      <c r="AL22" s="31"/>
      <c r="AM22" s="33"/>
      <c r="AN22" s="31"/>
      <c r="AO22" s="25"/>
      <c r="AP22" s="24" t="s">
        <v>104</v>
      </c>
    </row>
    <row r="23" spans="2:42" ht="10.5" customHeight="1" x14ac:dyDescent="0.25">
      <c r="B23" s="52">
        <v>4</v>
      </c>
      <c r="C23" s="52"/>
      <c r="D23" s="26" t="s">
        <v>257</v>
      </c>
      <c r="E23" s="30">
        <v>123.5</v>
      </c>
      <c r="F23" s="28"/>
      <c r="G23" s="30">
        <v>123.8</v>
      </c>
      <c r="H23" s="28"/>
      <c r="I23" s="30">
        <v>126.1</v>
      </c>
      <c r="J23" s="28"/>
      <c r="K23" s="30">
        <v>126.1</v>
      </c>
      <c r="L23" s="28"/>
      <c r="M23" s="30">
        <v>126.1</v>
      </c>
      <c r="N23" s="28"/>
      <c r="O23" s="30">
        <v>126.1</v>
      </c>
      <c r="P23" s="28"/>
      <c r="Q23" s="30">
        <v>126.1</v>
      </c>
      <c r="R23" s="28"/>
      <c r="S23" s="30">
        <v>126.1</v>
      </c>
      <c r="T23" s="28"/>
      <c r="U23" s="30">
        <v>126.5</v>
      </c>
      <c r="V23" s="28"/>
      <c r="W23" s="27">
        <v>126.5</v>
      </c>
      <c r="X23" s="28"/>
      <c r="Y23" s="27">
        <v>128.9</v>
      </c>
      <c r="Z23" s="28"/>
      <c r="AA23" s="27">
        <v>130.4</v>
      </c>
      <c r="AB23" s="35"/>
      <c r="AC23" s="27">
        <v>130.4</v>
      </c>
      <c r="AD23" s="35"/>
      <c r="AE23" s="27">
        <v>121.7</v>
      </c>
      <c r="AF23" s="84">
        <v>1</v>
      </c>
      <c r="AG23" s="27">
        <v>128.1</v>
      </c>
      <c r="AH23" s="84">
        <v>1</v>
      </c>
      <c r="AI23" s="27"/>
      <c r="AJ23" s="84"/>
      <c r="AK23" s="27"/>
      <c r="AL23" s="84"/>
      <c r="AM23" s="27"/>
      <c r="AN23" s="84"/>
      <c r="AO23" s="25"/>
      <c r="AP23" s="26" t="s">
        <v>98</v>
      </c>
    </row>
    <row r="24" spans="2:42" ht="6" customHeight="1" x14ac:dyDescent="0.25">
      <c r="B24" s="44"/>
      <c r="C24" s="44"/>
      <c r="D24" s="87"/>
      <c r="E24" s="51"/>
      <c r="F24" s="89"/>
      <c r="G24" s="51"/>
      <c r="H24" s="89"/>
      <c r="I24" s="51"/>
      <c r="J24" s="89"/>
      <c r="K24" s="51"/>
      <c r="L24" s="89"/>
      <c r="M24" s="51"/>
      <c r="N24" s="89"/>
      <c r="O24" s="51"/>
      <c r="P24" s="89"/>
      <c r="Q24" s="51"/>
      <c r="R24" s="89"/>
      <c r="S24" s="51"/>
      <c r="T24" s="89"/>
      <c r="U24" s="51"/>
      <c r="V24" s="89"/>
      <c r="W24" s="51"/>
      <c r="X24" s="89"/>
      <c r="Y24" s="87"/>
      <c r="Z24" s="89"/>
      <c r="AA24" s="87"/>
      <c r="AB24" s="89"/>
      <c r="AC24" s="87"/>
      <c r="AD24" s="89"/>
      <c r="AE24" s="87"/>
      <c r="AF24" s="89"/>
      <c r="AG24" s="87"/>
      <c r="AH24" s="89"/>
      <c r="AI24" s="87"/>
      <c r="AJ24" s="89"/>
      <c r="AK24" s="87"/>
      <c r="AL24" s="89"/>
      <c r="AM24" s="87"/>
      <c r="AN24" s="89"/>
      <c r="AO24" s="51"/>
      <c r="AP24" s="87"/>
    </row>
    <row r="25" spans="2:42" ht="6" customHeight="1" x14ac:dyDescent="0.25">
      <c r="B25" s="52"/>
      <c r="C25" s="52"/>
      <c r="D25" s="24"/>
      <c r="E25" s="34"/>
      <c r="F25" s="29"/>
      <c r="G25" s="34"/>
      <c r="H25" s="29"/>
      <c r="I25" s="34"/>
      <c r="J25" s="29"/>
      <c r="K25" s="34"/>
      <c r="L25" s="29"/>
      <c r="M25" s="34"/>
      <c r="N25" s="29"/>
      <c r="O25" s="34"/>
      <c r="P25" s="29"/>
      <c r="Q25" s="34"/>
      <c r="R25" s="29"/>
      <c r="S25" s="34"/>
      <c r="T25" s="29"/>
      <c r="U25" s="34"/>
      <c r="V25" s="29"/>
      <c r="W25" s="33"/>
      <c r="X25" s="29"/>
      <c r="Y25" s="33"/>
      <c r="Z25" s="29"/>
      <c r="AA25" s="33"/>
      <c r="AB25" s="35"/>
      <c r="AC25" s="33"/>
      <c r="AD25" s="35"/>
      <c r="AE25" s="33"/>
      <c r="AF25" s="35"/>
      <c r="AG25" s="33"/>
      <c r="AH25" s="35"/>
      <c r="AI25" s="33"/>
      <c r="AJ25" s="35"/>
      <c r="AK25" s="33"/>
      <c r="AL25" s="35"/>
      <c r="AM25" s="33"/>
      <c r="AN25" s="35"/>
      <c r="AO25" s="25"/>
      <c r="AP25" s="24"/>
    </row>
    <row r="26" spans="2:42" ht="10.5" customHeight="1" x14ac:dyDescent="0.25">
      <c r="B26" s="52"/>
      <c r="C26" s="52"/>
      <c r="D26" s="80" t="s">
        <v>264</v>
      </c>
      <c r="E26" s="34"/>
      <c r="F26" s="29"/>
      <c r="G26" s="34"/>
      <c r="H26" s="29"/>
      <c r="I26" s="34"/>
      <c r="J26" s="29"/>
      <c r="K26" s="34"/>
      <c r="L26" s="29"/>
      <c r="M26" s="34"/>
      <c r="N26" s="29"/>
      <c r="O26" s="34"/>
      <c r="P26" s="29"/>
      <c r="Q26" s="34"/>
      <c r="R26" s="29"/>
      <c r="S26" s="34"/>
      <c r="T26" s="29"/>
      <c r="U26" s="34"/>
      <c r="V26" s="29"/>
      <c r="W26" s="33"/>
      <c r="X26" s="29"/>
      <c r="Y26" s="33"/>
      <c r="Z26" s="29"/>
      <c r="AA26" s="33"/>
      <c r="AB26" s="35"/>
      <c r="AC26" s="33"/>
      <c r="AD26" s="35"/>
      <c r="AE26" s="33"/>
      <c r="AF26" s="35"/>
      <c r="AG26" s="33"/>
      <c r="AH26" s="35"/>
      <c r="AI26" s="33"/>
      <c r="AJ26" s="35"/>
      <c r="AK26" s="33"/>
      <c r="AL26" s="35"/>
      <c r="AM26" s="33"/>
      <c r="AN26" s="35"/>
      <c r="AO26" s="25"/>
      <c r="AP26" s="80" t="s">
        <v>547</v>
      </c>
    </row>
    <row r="27" spans="2:42" ht="10.5" customHeight="1" x14ac:dyDescent="0.25">
      <c r="B27" s="52"/>
      <c r="C27" s="52"/>
      <c r="D27" s="80" t="s">
        <v>265</v>
      </c>
      <c r="E27" s="34"/>
      <c r="F27" s="29"/>
      <c r="G27" s="34"/>
      <c r="H27" s="29"/>
      <c r="I27" s="34"/>
      <c r="J27" s="29"/>
      <c r="K27" s="34"/>
      <c r="L27" s="29"/>
      <c r="M27" s="34"/>
      <c r="N27" s="29"/>
      <c r="O27" s="34"/>
      <c r="P27" s="29"/>
      <c r="Q27" s="34"/>
      <c r="R27" s="29"/>
      <c r="S27" s="34"/>
      <c r="T27" s="29"/>
      <c r="U27" s="34"/>
      <c r="V27" s="29"/>
      <c r="W27" s="33"/>
      <c r="X27" s="29"/>
      <c r="Y27" s="33"/>
      <c r="Z27" s="29"/>
      <c r="AA27" s="33"/>
      <c r="AB27" s="35"/>
      <c r="AC27" s="33"/>
      <c r="AD27" s="35"/>
      <c r="AE27" s="33"/>
      <c r="AF27" s="35"/>
      <c r="AG27" s="33"/>
      <c r="AH27" s="35"/>
      <c r="AI27" s="33"/>
      <c r="AJ27" s="35"/>
      <c r="AK27" s="33"/>
      <c r="AL27" s="35"/>
      <c r="AM27" s="33"/>
      <c r="AN27" s="35"/>
      <c r="AO27" s="25"/>
      <c r="AP27" s="80"/>
    </row>
    <row r="28" spans="2:42" ht="10.5" customHeight="1" x14ac:dyDescent="0.25">
      <c r="B28" s="52">
        <v>5</v>
      </c>
      <c r="C28" s="52"/>
      <c r="D28" s="24" t="s">
        <v>266</v>
      </c>
      <c r="E28" s="34">
        <v>18.200000000000003</v>
      </c>
      <c r="F28" s="29"/>
      <c r="G28" s="34">
        <v>18.600000000000001</v>
      </c>
      <c r="H28" s="29"/>
      <c r="I28" s="34">
        <v>20.8</v>
      </c>
      <c r="J28" s="29"/>
      <c r="K28" s="34">
        <v>20.8</v>
      </c>
      <c r="L28" s="29"/>
      <c r="M28" s="34">
        <v>20.8</v>
      </c>
      <c r="N28" s="29"/>
      <c r="O28" s="34">
        <v>20.8</v>
      </c>
      <c r="P28" s="29"/>
      <c r="Q28" s="34">
        <v>20.8</v>
      </c>
      <c r="R28" s="29"/>
      <c r="S28" s="34">
        <v>20.8</v>
      </c>
      <c r="T28" s="29"/>
      <c r="U28" s="34">
        <v>21.2</v>
      </c>
      <c r="V28" s="29"/>
      <c r="W28" s="33">
        <v>21.2</v>
      </c>
      <c r="X28" s="29"/>
      <c r="Y28" s="33">
        <v>21.2</v>
      </c>
      <c r="Z28" s="29"/>
      <c r="AA28" s="33">
        <v>21.2</v>
      </c>
      <c r="AB28" s="35"/>
      <c r="AC28" s="33">
        <v>21.2</v>
      </c>
      <c r="AD28" s="35"/>
      <c r="AE28" s="33">
        <v>12.5</v>
      </c>
      <c r="AF28" s="31">
        <v>1</v>
      </c>
      <c r="AG28" s="33">
        <v>12.5</v>
      </c>
      <c r="AH28" s="31">
        <v>1</v>
      </c>
      <c r="AI28" s="33"/>
      <c r="AJ28" s="31"/>
      <c r="AK28" s="33"/>
      <c r="AL28" s="31"/>
      <c r="AM28" s="33"/>
      <c r="AN28" s="31"/>
      <c r="AO28" s="25"/>
      <c r="AP28" s="24" t="s">
        <v>267</v>
      </c>
    </row>
    <row r="29" spans="2:42" ht="10.5" customHeight="1" x14ac:dyDescent="0.25">
      <c r="B29" s="52"/>
      <c r="C29" s="52"/>
      <c r="D29" s="24"/>
      <c r="E29" s="25"/>
      <c r="F29" s="35"/>
      <c r="G29" s="25"/>
      <c r="H29" s="35"/>
      <c r="I29" s="25"/>
      <c r="J29" s="35"/>
      <c r="K29" s="25"/>
      <c r="L29" s="35"/>
      <c r="M29" s="25"/>
      <c r="N29" s="35"/>
      <c r="O29" s="25"/>
      <c r="P29" s="35"/>
      <c r="Q29" s="25"/>
      <c r="R29" s="35"/>
      <c r="S29" s="25"/>
      <c r="T29" s="35"/>
      <c r="U29" s="25"/>
      <c r="V29" s="35"/>
      <c r="W29" s="24"/>
      <c r="X29" s="35"/>
      <c r="Y29" s="24"/>
      <c r="Z29" s="35"/>
      <c r="AA29" s="217"/>
      <c r="AB29" s="35"/>
      <c r="AC29" s="388"/>
      <c r="AD29" s="35"/>
      <c r="AE29" s="466"/>
      <c r="AF29" s="35"/>
      <c r="AG29" s="466"/>
      <c r="AH29" s="35"/>
      <c r="AI29" s="466"/>
      <c r="AJ29" s="35"/>
      <c r="AK29" s="466"/>
      <c r="AL29" s="35"/>
      <c r="AM29" s="24"/>
      <c r="AN29" s="35"/>
      <c r="AO29" s="25"/>
      <c r="AP29" s="24" t="s">
        <v>268</v>
      </c>
    </row>
    <row r="30" spans="2:42" ht="10.5" customHeight="1" x14ac:dyDescent="0.25">
      <c r="B30" s="52">
        <v>6</v>
      </c>
      <c r="C30" s="52"/>
      <c r="D30" s="24" t="s">
        <v>269</v>
      </c>
      <c r="E30" s="34">
        <v>8.9</v>
      </c>
      <c r="F30" s="29"/>
      <c r="G30" s="34">
        <v>9.3000000000000007</v>
      </c>
      <c r="H30" s="29"/>
      <c r="I30" s="34">
        <v>9.3000000000000007</v>
      </c>
      <c r="J30" s="29"/>
      <c r="K30" s="34">
        <v>9.3000000000000007</v>
      </c>
      <c r="L30" s="29"/>
      <c r="M30" s="34">
        <v>9.3000000000000007</v>
      </c>
      <c r="N30" s="29"/>
      <c r="O30" s="34">
        <v>9.3000000000000007</v>
      </c>
      <c r="P30" s="29"/>
      <c r="Q30" s="34">
        <v>9.3000000000000007</v>
      </c>
      <c r="R30" s="29"/>
      <c r="S30" s="34">
        <v>20.8</v>
      </c>
      <c r="T30" s="29"/>
      <c r="U30" s="34">
        <v>21.2</v>
      </c>
      <c r="V30" s="29"/>
      <c r="W30" s="33">
        <v>21.2</v>
      </c>
      <c r="X30" s="29"/>
      <c r="Y30" s="33">
        <v>21.2</v>
      </c>
      <c r="Z30" s="29"/>
      <c r="AA30" s="33">
        <v>21.2</v>
      </c>
      <c r="AB30" s="35"/>
      <c r="AC30" s="33">
        <v>21.2</v>
      </c>
      <c r="AD30" s="35"/>
      <c r="AE30" s="33">
        <v>12.5</v>
      </c>
      <c r="AF30" s="31">
        <v>1</v>
      </c>
      <c r="AG30" s="33">
        <v>12.5</v>
      </c>
      <c r="AH30" s="31">
        <v>1</v>
      </c>
      <c r="AI30" s="33"/>
      <c r="AJ30" s="31"/>
      <c r="AK30" s="33"/>
      <c r="AL30" s="31"/>
      <c r="AM30" s="33"/>
      <c r="AN30" s="31"/>
      <c r="AO30" s="25"/>
      <c r="AP30" s="24" t="s">
        <v>270</v>
      </c>
    </row>
    <row r="31" spans="2:42" ht="6" customHeight="1" x14ac:dyDescent="0.25">
      <c r="B31" s="44"/>
      <c r="C31" s="44"/>
      <c r="D31" s="87"/>
      <c r="E31" s="51"/>
      <c r="F31" s="89"/>
      <c r="G31" s="51"/>
      <c r="H31" s="89"/>
      <c r="I31" s="51"/>
      <c r="J31" s="89"/>
      <c r="K31" s="51"/>
      <c r="L31" s="89"/>
      <c r="M31" s="51"/>
      <c r="N31" s="89"/>
      <c r="O31" s="51"/>
      <c r="P31" s="89"/>
      <c r="Q31" s="51"/>
      <c r="R31" s="89"/>
      <c r="S31" s="51"/>
      <c r="T31" s="89"/>
      <c r="U31" s="51"/>
      <c r="V31" s="89"/>
      <c r="W31" s="51"/>
      <c r="X31" s="89"/>
      <c r="Y31" s="87"/>
      <c r="Z31" s="89"/>
      <c r="AA31" s="87"/>
      <c r="AB31" s="89"/>
      <c r="AC31" s="87"/>
      <c r="AD31" s="89"/>
      <c r="AE31" s="87"/>
      <c r="AF31" s="89"/>
      <c r="AG31" s="87"/>
      <c r="AH31" s="89"/>
      <c r="AI31" s="87"/>
      <c r="AJ31" s="89"/>
      <c r="AK31" s="87"/>
      <c r="AL31" s="89"/>
      <c r="AM31" s="87"/>
      <c r="AN31" s="89"/>
      <c r="AO31" s="51"/>
      <c r="AP31" s="87"/>
    </row>
    <row r="32" spans="2:42" ht="6" customHeight="1" x14ac:dyDescent="0.25">
      <c r="B32" s="52"/>
      <c r="C32" s="52"/>
      <c r="D32" s="24"/>
      <c r="E32" s="24"/>
      <c r="F32" s="24"/>
      <c r="G32" s="24"/>
      <c r="H32" s="24"/>
      <c r="I32" s="24"/>
      <c r="J32" s="24"/>
      <c r="K32" s="24"/>
      <c r="L32" s="24"/>
      <c r="M32" s="24"/>
      <c r="N32" s="24"/>
      <c r="O32" s="24"/>
      <c r="P32" s="24"/>
      <c r="Q32" s="24"/>
      <c r="R32" s="24"/>
      <c r="S32" s="25"/>
      <c r="T32" s="35"/>
      <c r="U32" s="25"/>
      <c r="V32" s="35"/>
      <c r="W32" s="25"/>
      <c r="X32" s="35"/>
      <c r="Y32" s="24"/>
      <c r="Z32" s="35"/>
      <c r="AA32" s="217"/>
      <c r="AB32" s="35"/>
      <c r="AC32" s="388"/>
      <c r="AD32" s="35"/>
      <c r="AE32" s="466"/>
      <c r="AF32" s="35"/>
      <c r="AG32" s="466"/>
      <c r="AH32" s="35"/>
      <c r="AI32" s="466"/>
      <c r="AJ32" s="35"/>
      <c r="AK32" s="466"/>
      <c r="AL32" s="35"/>
      <c r="AM32" s="24"/>
      <c r="AN32" s="35"/>
      <c r="AO32" s="25"/>
      <c r="AP32" s="24"/>
    </row>
    <row r="33" spans="2:42" ht="10.5" customHeight="1" x14ac:dyDescent="0.25">
      <c r="B33" s="52"/>
      <c r="C33" s="52"/>
      <c r="D33" s="24"/>
      <c r="E33" s="24"/>
      <c r="F33" s="24"/>
      <c r="G33" s="24"/>
      <c r="H33" s="24"/>
      <c r="I33" s="24"/>
      <c r="J33" s="24"/>
      <c r="K33" s="24"/>
      <c r="L33" s="24"/>
      <c r="M33" s="24"/>
      <c r="N33" s="24"/>
      <c r="O33" s="24"/>
      <c r="P33" s="24"/>
      <c r="Q33" s="24"/>
      <c r="R33" s="24"/>
      <c r="S33" s="25"/>
      <c r="T33" s="35"/>
      <c r="U33" s="25"/>
      <c r="V33" s="35"/>
      <c r="W33" s="25"/>
      <c r="X33" s="35"/>
      <c r="Y33" s="24"/>
      <c r="Z33" s="35"/>
      <c r="AA33" s="217"/>
      <c r="AB33" s="35"/>
      <c r="AC33" s="388"/>
      <c r="AD33" s="35"/>
      <c r="AE33" s="466"/>
      <c r="AF33" s="35"/>
      <c r="AG33" s="466"/>
      <c r="AH33" s="35"/>
      <c r="AI33" s="466"/>
      <c r="AJ33" s="35"/>
      <c r="AK33" s="466"/>
      <c r="AL33" s="35"/>
      <c r="AM33" s="24"/>
      <c r="AN33" s="35"/>
      <c r="AO33" s="25"/>
      <c r="AP33" s="24"/>
    </row>
    <row r="34" spans="2:42" ht="14.25" customHeight="1" x14ac:dyDescent="0.25">
      <c r="B34" s="648" t="s">
        <v>284</v>
      </c>
      <c r="C34" s="650"/>
      <c r="D34" s="650"/>
      <c r="E34" s="615"/>
      <c r="F34" s="616"/>
      <c r="G34" s="615"/>
      <c r="H34" s="616"/>
      <c r="I34" s="615"/>
      <c r="J34" s="616"/>
      <c r="K34" s="615"/>
      <c r="L34" s="616"/>
      <c r="M34" s="615"/>
      <c r="N34" s="616"/>
      <c r="O34" s="615"/>
      <c r="P34" s="616"/>
      <c r="Q34" s="615"/>
      <c r="R34" s="616"/>
      <c r="S34" s="615"/>
      <c r="T34" s="616"/>
      <c r="U34" s="615"/>
      <c r="V34" s="616"/>
      <c r="W34" s="615"/>
      <c r="X34" s="616"/>
      <c r="Y34" s="615"/>
      <c r="Z34" s="616"/>
      <c r="AA34" s="615"/>
      <c r="AB34" s="616"/>
      <c r="AC34" s="615"/>
      <c r="AD34" s="616"/>
      <c r="AE34" s="615"/>
      <c r="AF34" s="616"/>
      <c r="AG34" s="615"/>
      <c r="AH34" s="616"/>
      <c r="AI34" s="615"/>
      <c r="AJ34" s="616"/>
      <c r="AK34" s="615"/>
      <c r="AL34" s="616"/>
      <c r="AM34" s="615"/>
      <c r="AN34" s="616"/>
      <c r="AO34" s="648" t="s">
        <v>285</v>
      </c>
      <c r="AP34" s="650"/>
    </row>
    <row r="35" spans="2:42" ht="6" customHeight="1" x14ac:dyDescent="0.25">
      <c r="B35" s="97"/>
      <c r="C35" s="98"/>
      <c r="D35" s="98"/>
      <c r="E35" s="97"/>
      <c r="F35" s="98"/>
      <c r="G35" s="97"/>
      <c r="H35" s="98"/>
      <c r="I35" s="97"/>
      <c r="J35" s="98"/>
      <c r="K35" s="97"/>
      <c r="L35" s="98"/>
      <c r="M35" s="97"/>
      <c r="N35" s="98"/>
      <c r="O35" s="97"/>
      <c r="P35" s="98"/>
      <c r="Q35" s="97"/>
      <c r="R35" s="98"/>
      <c r="S35" s="97"/>
      <c r="T35" s="98"/>
      <c r="U35" s="97"/>
      <c r="V35" s="98"/>
      <c r="W35" s="97"/>
      <c r="X35" s="98"/>
      <c r="Y35" s="97"/>
      <c r="Z35" s="98"/>
      <c r="AA35" s="214"/>
      <c r="AB35" s="215"/>
      <c r="AC35" s="386"/>
      <c r="AD35" s="384"/>
      <c r="AE35" s="464"/>
      <c r="AF35" s="463"/>
      <c r="AG35" s="464"/>
      <c r="AH35" s="463"/>
      <c r="AI35" s="464"/>
      <c r="AJ35" s="463"/>
      <c r="AK35" s="464"/>
      <c r="AL35" s="463"/>
      <c r="AM35" s="97"/>
      <c r="AN35" s="98"/>
      <c r="AO35" s="97"/>
      <c r="AP35" s="98"/>
    </row>
    <row r="36" spans="2:42" ht="6" customHeight="1" x14ac:dyDescent="0.25">
      <c r="B36" s="52"/>
      <c r="C36" s="77"/>
      <c r="D36" s="77"/>
      <c r="E36" s="52"/>
      <c r="F36" s="77"/>
      <c r="G36" s="52"/>
      <c r="H36" s="77"/>
      <c r="I36" s="52"/>
      <c r="J36" s="77"/>
      <c r="K36" s="52"/>
      <c r="L36" s="77"/>
      <c r="M36" s="52"/>
      <c r="N36" s="77"/>
      <c r="O36" s="52"/>
      <c r="P36" s="77"/>
      <c r="Q36" s="52"/>
      <c r="R36" s="77"/>
      <c r="S36" s="52"/>
      <c r="T36" s="77"/>
      <c r="U36" s="52"/>
      <c r="V36" s="77"/>
      <c r="W36" s="52"/>
      <c r="X36" s="77"/>
      <c r="Y36" s="52"/>
      <c r="Z36" s="77"/>
      <c r="AA36" s="207"/>
      <c r="AB36" s="208"/>
      <c r="AC36" s="381"/>
      <c r="AD36" s="382"/>
      <c r="AE36" s="459"/>
      <c r="AF36" s="460"/>
      <c r="AG36" s="459"/>
      <c r="AH36" s="460"/>
      <c r="AI36" s="459"/>
      <c r="AJ36" s="460"/>
      <c r="AK36" s="459"/>
      <c r="AL36" s="460"/>
      <c r="AM36" s="52"/>
      <c r="AN36" s="77"/>
      <c r="AO36" s="52"/>
      <c r="AP36" s="77"/>
    </row>
    <row r="37" spans="2:42" ht="10.5" customHeight="1" x14ac:dyDescent="0.25">
      <c r="B37" s="52"/>
      <c r="C37" s="52"/>
      <c r="D37" s="80" t="s">
        <v>286</v>
      </c>
      <c r="E37" s="25"/>
      <c r="F37" s="35"/>
      <c r="G37" s="25"/>
      <c r="H37" s="35"/>
      <c r="I37" s="25"/>
      <c r="J37" s="35"/>
      <c r="K37" s="25"/>
      <c r="L37" s="35"/>
      <c r="M37" s="25"/>
      <c r="N37" s="35"/>
      <c r="O37" s="25"/>
      <c r="P37" s="35"/>
      <c r="Q37" s="25"/>
      <c r="R37" s="35"/>
      <c r="S37" s="25"/>
      <c r="T37" s="35"/>
      <c r="U37" s="25"/>
      <c r="V37" s="35"/>
      <c r="W37" s="25"/>
      <c r="X37" s="35"/>
      <c r="Y37" s="24"/>
      <c r="Z37" s="35"/>
      <c r="AA37" s="217"/>
      <c r="AB37" s="35"/>
      <c r="AC37" s="388"/>
      <c r="AD37" s="35"/>
      <c r="AE37" s="466"/>
      <c r="AF37" s="35"/>
      <c r="AG37" s="466"/>
      <c r="AH37" s="35"/>
      <c r="AI37" s="466"/>
      <c r="AJ37" s="35"/>
      <c r="AK37" s="466"/>
      <c r="AL37" s="35"/>
      <c r="AM37" s="24"/>
      <c r="AN37" s="35"/>
      <c r="AO37" s="25"/>
      <c r="AP37" s="80" t="s">
        <v>287</v>
      </c>
    </row>
    <row r="38" spans="2:42" ht="10.5" customHeight="1" x14ac:dyDescent="0.25">
      <c r="B38" s="52">
        <v>7</v>
      </c>
      <c r="C38" s="52"/>
      <c r="D38" s="24" t="s">
        <v>288</v>
      </c>
      <c r="E38" s="33">
        <v>165.8</v>
      </c>
      <c r="F38" s="29"/>
      <c r="G38" s="33">
        <v>250.7</v>
      </c>
      <c r="H38" s="29"/>
      <c r="I38" s="33">
        <v>440.9</v>
      </c>
      <c r="J38" s="29"/>
      <c r="K38" s="33">
        <v>202.3</v>
      </c>
      <c r="L38" s="29"/>
      <c r="M38" s="33">
        <v>31.9</v>
      </c>
      <c r="N38" s="29"/>
      <c r="O38" s="33">
        <v>32.173000000000002</v>
      </c>
      <c r="P38" s="29"/>
      <c r="Q38" s="33">
        <v>68.8</v>
      </c>
      <c r="R38" s="29"/>
      <c r="S38" s="37">
        <v>35.199999999999996</v>
      </c>
      <c r="T38" s="37"/>
      <c r="U38" s="37">
        <v>97.3</v>
      </c>
      <c r="V38" s="37"/>
      <c r="W38" s="37">
        <v>727.3</v>
      </c>
      <c r="X38" s="37"/>
      <c r="Y38" s="37">
        <v>1558.1999999999998</v>
      </c>
      <c r="Z38" s="37"/>
      <c r="AA38" s="37">
        <v>1125.5</v>
      </c>
      <c r="AB38" s="217"/>
      <c r="AC38" s="37">
        <v>1273.8</v>
      </c>
      <c r="AD38" s="388"/>
      <c r="AE38" s="37">
        <v>1569.9</v>
      </c>
      <c r="AF38" s="37"/>
      <c r="AG38" s="37">
        <v>2113.4</v>
      </c>
      <c r="AH38" s="466"/>
      <c r="AI38" s="461"/>
      <c r="AJ38" s="466"/>
      <c r="AK38" s="461"/>
      <c r="AL38" s="466"/>
      <c r="AM38" s="390"/>
      <c r="AN38" s="24"/>
      <c r="AO38" s="25"/>
      <c r="AP38" s="24" t="s">
        <v>289</v>
      </c>
    </row>
    <row r="39" spans="2:42" ht="10.5" customHeight="1" x14ac:dyDescent="0.25">
      <c r="B39" s="52">
        <v>8</v>
      </c>
      <c r="C39" s="52"/>
      <c r="D39" s="24" t="s">
        <v>290</v>
      </c>
      <c r="E39" s="212" t="s">
        <v>91</v>
      </c>
      <c r="F39" s="212"/>
      <c r="G39" s="212" t="s">
        <v>91</v>
      </c>
      <c r="H39" s="212"/>
      <c r="I39" s="212" t="s">
        <v>91</v>
      </c>
      <c r="J39" s="212"/>
      <c r="K39" s="212" t="s">
        <v>91</v>
      </c>
      <c r="L39" s="24"/>
      <c r="M39" s="33">
        <v>95.8</v>
      </c>
      <c r="N39" s="33"/>
      <c r="O39" s="33">
        <v>99.6</v>
      </c>
      <c r="P39" s="33"/>
      <c r="Q39" s="33">
        <v>65.600000000000009</v>
      </c>
      <c r="R39" s="33"/>
      <c r="S39" s="33">
        <v>87.399999999999991</v>
      </c>
      <c r="T39" s="33"/>
      <c r="U39" s="33">
        <v>140.30000000000001</v>
      </c>
      <c r="V39" s="33"/>
      <c r="W39" s="33">
        <v>82.699999999999989</v>
      </c>
      <c r="X39" s="33"/>
      <c r="Y39" s="33">
        <v>52.2</v>
      </c>
      <c r="Z39" s="42"/>
      <c r="AA39" s="33">
        <v>65.800000000000011</v>
      </c>
      <c r="AB39" s="217"/>
      <c r="AC39" s="33">
        <v>64.7</v>
      </c>
      <c r="AD39" s="388"/>
      <c r="AE39" s="34">
        <v>17.899999999999999</v>
      </c>
      <c r="AF39" s="466"/>
      <c r="AG39" s="34">
        <v>28.8</v>
      </c>
      <c r="AH39" s="466"/>
      <c r="AI39" s="34"/>
      <c r="AJ39" s="466"/>
      <c r="AK39" s="34"/>
      <c r="AL39" s="466"/>
      <c r="AM39" s="34"/>
      <c r="AN39" s="24"/>
      <c r="AO39" s="25"/>
      <c r="AP39" s="24" t="s">
        <v>291</v>
      </c>
    </row>
    <row r="40" spans="2:42" ht="10.5" customHeight="1" x14ac:dyDescent="0.25">
      <c r="B40" s="52">
        <v>9</v>
      </c>
      <c r="C40" s="52"/>
      <c r="D40" s="24" t="s">
        <v>292</v>
      </c>
      <c r="E40" s="33">
        <v>123.9</v>
      </c>
      <c r="F40" s="29"/>
      <c r="G40" s="33">
        <v>138.30000000000001</v>
      </c>
      <c r="H40" s="29"/>
      <c r="I40" s="33">
        <v>157.69999999999999</v>
      </c>
      <c r="J40" s="29"/>
      <c r="K40" s="33">
        <v>172.39999999999998</v>
      </c>
      <c r="L40" s="29"/>
      <c r="M40" s="267">
        <v>126</v>
      </c>
      <c r="N40" s="29"/>
      <c r="O40" s="33">
        <v>173.64000000000001</v>
      </c>
      <c r="P40" s="29"/>
      <c r="Q40" s="33">
        <v>173.1</v>
      </c>
      <c r="R40" s="29"/>
      <c r="S40" s="33">
        <v>219.6</v>
      </c>
      <c r="T40" s="29"/>
      <c r="U40" s="33">
        <v>241.9</v>
      </c>
      <c r="V40" s="29"/>
      <c r="W40" s="33">
        <v>113.00000000000001</v>
      </c>
      <c r="X40" s="29"/>
      <c r="Y40" s="33">
        <v>130.9</v>
      </c>
      <c r="Z40" s="42"/>
      <c r="AA40" s="33">
        <v>149.1</v>
      </c>
      <c r="AB40" s="217"/>
      <c r="AC40" s="33">
        <v>164</v>
      </c>
      <c r="AD40" s="388"/>
      <c r="AE40" s="34">
        <v>187.9</v>
      </c>
      <c r="AF40" s="466"/>
      <c r="AG40" s="34">
        <v>186.99999999999997</v>
      </c>
      <c r="AH40" s="466"/>
      <c r="AI40" s="34"/>
      <c r="AJ40" s="466"/>
      <c r="AK40" s="34"/>
      <c r="AL40" s="466"/>
      <c r="AM40" s="34"/>
      <c r="AN40" s="24"/>
      <c r="AO40" s="25"/>
      <c r="AP40" s="24" t="s">
        <v>293</v>
      </c>
    </row>
    <row r="41" spans="2:42" s="232" customFormat="1" ht="10.5" customHeight="1" x14ac:dyDescent="0.25">
      <c r="B41" s="270">
        <v>10</v>
      </c>
      <c r="C41" s="270"/>
      <c r="D41" s="26" t="s">
        <v>257</v>
      </c>
      <c r="E41" s="82">
        <v>289.70000000000005</v>
      </c>
      <c r="F41" s="82"/>
      <c r="G41" s="82">
        <v>389</v>
      </c>
      <c r="H41" s="82"/>
      <c r="I41" s="82">
        <v>598.59999999999991</v>
      </c>
      <c r="J41" s="82"/>
      <c r="K41" s="82">
        <v>374.7</v>
      </c>
      <c r="L41" s="273"/>
      <c r="M41" s="82">
        <v>253.7</v>
      </c>
      <c r="N41" s="82"/>
      <c r="O41" s="82">
        <v>305.41300000000001</v>
      </c>
      <c r="P41" s="82"/>
      <c r="Q41" s="82">
        <v>307.5</v>
      </c>
      <c r="R41" s="82"/>
      <c r="S41" s="82">
        <v>342.2</v>
      </c>
      <c r="T41" s="82"/>
      <c r="U41" s="82">
        <v>479.5</v>
      </c>
      <c r="V41" s="82"/>
      <c r="W41" s="82">
        <v>923</v>
      </c>
      <c r="X41" s="82"/>
      <c r="Y41" s="82">
        <v>1741.3</v>
      </c>
      <c r="Z41" s="82"/>
      <c r="AA41" s="82">
        <v>1340.3999999999999</v>
      </c>
      <c r="AB41" s="26"/>
      <c r="AC41" s="82">
        <v>1502.5</v>
      </c>
      <c r="AD41" s="26"/>
      <c r="AE41" s="82">
        <v>1775.7000000000003</v>
      </c>
      <c r="AF41" s="26"/>
      <c r="AG41" s="82">
        <v>2329.1999999999998</v>
      </c>
      <c r="AH41" s="26"/>
      <c r="AI41" s="82"/>
      <c r="AJ41" s="26"/>
      <c r="AK41" s="82"/>
      <c r="AL41" s="26"/>
      <c r="AM41" s="82"/>
      <c r="AN41" s="26"/>
      <c r="AO41" s="273"/>
      <c r="AP41" s="26" t="s">
        <v>98</v>
      </c>
    </row>
    <row r="42" spans="2:42" ht="6" customHeight="1" x14ac:dyDescent="0.25">
      <c r="B42" s="44"/>
      <c r="C42" s="44"/>
      <c r="D42" s="87"/>
      <c r="E42" s="51"/>
      <c r="F42" s="89"/>
      <c r="G42" s="51"/>
      <c r="H42" s="89"/>
      <c r="I42" s="51"/>
      <c r="J42" s="89"/>
      <c r="K42" s="51"/>
      <c r="L42" s="89"/>
      <c r="M42" s="51"/>
      <c r="N42" s="89"/>
      <c r="O42" s="51"/>
      <c r="P42" s="89"/>
      <c r="Q42" s="51"/>
      <c r="R42" s="89"/>
      <c r="S42" s="51"/>
      <c r="T42" s="89"/>
      <c r="U42" s="51"/>
      <c r="V42" s="89"/>
      <c r="W42" s="51"/>
      <c r="X42" s="89"/>
      <c r="Y42" s="87"/>
      <c r="Z42" s="89"/>
      <c r="AA42" s="87"/>
      <c r="AB42" s="89"/>
      <c r="AC42" s="87"/>
      <c r="AD42" s="89"/>
      <c r="AE42" s="87"/>
      <c r="AF42" s="89"/>
      <c r="AG42" s="87"/>
      <c r="AH42" s="89"/>
      <c r="AI42" s="87"/>
      <c r="AJ42" s="89"/>
      <c r="AK42" s="87"/>
      <c r="AL42" s="89"/>
      <c r="AM42" s="87"/>
      <c r="AN42" s="89"/>
      <c r="AO42" s="51"/>
      <c r="AP42" s="87"/>
    </row>
    <row r="43" spans="2:42" s="183" customFormat="1" ht="6" customHeight="1" x14ac:dyDescent="0.25">
      <c r="B43" s="182"/>
      <c r="C43" s="182"/>
      <c r="D43" s="185"/>
      <c r="E43" s="185"/>
      <c r="F43" s="35"/>
      <c r="G43" s="185"/>
      <c r="H43" s="35"/>
      <c r="I43" s="185"/>
      <c r="J43" s="35"/>
      <c r="K43" s="185"/>
      <c r="L43" s="35"/>
      <c r="M43" s="185"/>
      <c r="N43" s="35"/>
      <c r="O43" s="185"/>
      <c r="P43" s="35"/>
      <c r="Q43" s="185"/>
      <c r="R43" s="35"/>
      <c r="S43" s="185"/>
      <c r="T43" s="35"/>
      <c r="U43" s="185"/>
      <c r="V43" s="35"/>
      <c r="W43" s="185"/>
      <c r="X43" s="35"/>
      <c r="Y43" s="185"/>
      <c r="Z43" s="31"/>
      <c r="AA43" s="217"/>
      <c r="AB43" s="217"/>
      <c r="AC43" s="388"/>
      <c r="AD43" s="388"/>
      <c r="AE43" s="466"/>
      <c r="AF43" s="466"/>
      <c r="AG43" s="466"/>
      <c r="AH43" s="466"/>
      <c r="AI43" s="466"/>
      <c r="AJ43" s="466"/>
      <c r="AK43" s="466"/>
      <c r="AL43" s="466"/>
      <c r="AM43" s="185"/>
      <c r="AN43" s="185"/>
      <c r="AO43" s="184"/>
      <c r="AP43" s="185"/>
    </row>
    <row r="44" spans="2:42" ht="10.5" customHeight="1" x14ac:dyDescent="0.25">
      <c r="B44" s="52"/>
      <c r="C44" s="52"/>
      <c r="D44" s="80" t="s">
        <v>294</v>
      </c>
      <c r="E44" s="185"/>
      <c r="F44" s="35"/>
      <c r="G44" s="185"/>
      <c r="H44" s="35"/>
      <c r="I44" s="24"/>
      <c r="J44" s="35"/>
      <c r="K44" s="24"/>
      <c r="L44" s="35"/>
      <c r="M44" s="24"/>
      <c r="N44" s="35"/>
      <c r="O44" s="24"/>
      <c r="P44" s="35"/>
      <c r="Q44" s="24"/>
      <c r="R44" s="35"/>
      <c r="S44" s="24"/>
      <c r="T44" s="35"/>
      <c r="U44" s="24"/>
      <c r="V44" s="35"/>
      <c r="W44" s="24"/>
      <c r="X44" s="35"/>
      <c r="Y44" s="24"/>
      <c r="Z44" s="31"/>
      <c r="AA44" s="217"/>
      <c r="AB44" s="217"/>
      <c r="AC44" s="388"/>
      <c r="AD44" s="388"/>
      <c r="AE44" s="466"/>
      <c r="AF44" s="466"/>
      <c r="AG44" s="466"/>
      <c r="AH44" s="466"/>
      <c r="AI44" s="466"/>
      <c r="AJ44" s="466"/>
      <c r="AK44" s="466"/>
      <c r="AL44" s="466"/>
      <c r="AM44" s="24"/>
      <c r="AN44" s="24"/>
      <c r="AO44" s="25"/>
      <c r="AP44" s="80" t="s">
        <v>450</v>
      </c>
    </row>
    <row r="45" spans="2:42" ht="11.25" customHeight="1" x14ac:dyDescent="0.25">
      <c r="B45" s="270">
        <v>11</v>
      </c>
      <c r="C45" s="52"/>
      <c r="D45" s="327" t="s">
        <v>632</v>
      </c>
      <c r="E45" s="33">
        <v>1.9830000000000001</v>
      </c>
      <c r="F45" s="29"/>
      <c r="G45" s="33">
        <v>2.1760000000000002</v>
      </c>
      <c r="H45" s="29"/>
      <c r="I45" s="33">
        <v>2.0499999999999998</v>
      </c>
      <c r="J45" s="95"/>
      <c r="K45" s="33">
        <v>2.2999999999999998</v>
      </c>
      <c r="L45" s="95"/>
      <c r="M45" s="33">
        <v>2.379</v>
      </c>
      <c r="N45" s="29"/>
      <c r="O45" s="33">
        <v>2.4630000000000001</v>
      </c>
      <c r="P45" s="29"/>
      <c r="Q45" s="33">
        <v>2.548</v>
      </c>
      <c r="R45" s="29"/>
      <c r="S45" s="33">
        <v>2.4910000000000001</v>
      </c>
      <c r="T45" s="29"/>
      <c r="U45" s="33">
        <v>2.2930000000000001</v>
      </c>
      <c r="V45" s="29"/>
      <c r="W45" s="33">
        <v>2.5680000000000001</v>
      </c>
      <c r="X45" s="29"/>
      <c r="Y45" s="33">
        <v>2.5179999999999998</v>
      </c>
      <c r="Z45" s="42"/>
      <c r="AA45" s="33">
        <v>2.4039999999999999</v>
      </c>
      <c r="AB45" s="217"/>
      <c r="AC45" s="33">
        <v>2.355</v>
      </c>
      <c r="AD45" s="388"/>
      <c r="AE45" s="33">
        <v>3.9460000000000002</v>
      </c>
      <c r="AF45" s="31" t="s">
        <v>93</v>
      </c>
      <c r="AG45" s="33">
        <v>3.806</v>
      </c>
      <c r="AH45" s="466"/>
      <c r="AI45" s="33"/>
      <c r="AJ45" s="466"/>
      <c r="AK45" s="33"/>
      <c r="AL45" s="466"/>
      <c r="AM45" s="33"/>
      <c r="AN45" s="24"/>
      <c r="AO45" s="25"/>
      <c r="AP45" s="327" t="s">
        <v>631</v>
      </c>
    </row>
    <row r="46" spans="2:42" ht="6" customHeight="1" x14ac:dyDescent="0.25">
      <c r="B46" s="97"/>
      <c r="C46" s="97"/>
      <c r="D46" s="58"/>
      <c r="E46" s="100"/>
      <c r="F46" s="22"/>
      <c r="G46" s="100"/>
      <c r="H46" s="22"/>
      <c r="I46" s="100"/>
      <c r="J46" s="22"/>
      <c r="K46" s="100"/>
      <c r="L46" s="22"/>
      <c r="M46" s="100"/>
      <c r="N46" s="22"/>
      <c r="O46" s="100"/>
      <c r="P46" s="22"/>
      <c r="Q46" s="100"/>
      <c r="R46" s="22"/>
      <c r="S46" s="100"/>
      <c r="T46" s="22"/>
      <c r="U46" s="100"/>
      <c r="V46" s="22"/>
      <c r="W46" s="100"/>
      <c r="X46" s="22"/>
      <c r="Y46" s="100"/>
      <c r="Z46" s="22"/>
      <c r="AA46" s="100"/>
      <c r="AB46" s="22"/>
      <c r="AC46" s="100"/>
      <c r="AD46" s="22"/>
      <c r="AE46" s="100"/>
      <c r="AF46" s="22"/>
      <c r="AG46" s="100"/>
      <c r="AH46" s="22"/>
      <c r="AI46" s="100"/>
      <c r="AJ46" s="22"/>
      <c r="AK46" s="100"/>
      <c r="AL46" s="22"/>
      <c r="AM46" s="100"/>
      <c r="AN46" s="22"/>
      <c r="AO46" s="22"/>
      <c r="AP46" s="58"/>
    </row>
    <row r="47" spans="2:42" ht="6" customHeight="1" x14ac:dyDescent="0.25">
      <c r="B47" s="70"/>
      <c r="C47" s="52"/>
      <c r="D47" s="32"/>
      <c r="E47" s="32"/>
      <c r="F47" s="32"/>
      <c r="G47" s="32"/>
      <c r="H47" s="32"/>
      <c r="I47" s="32"/>
      <c r="J47" s="32"/>
      <c r="K47" s="32"/>
      <c r="L47" s="32"/>
      <c r="M47" s="32"/>
      <c r="N47" s="32"/>
      <c r="O47" s="32"/>
      <c r="P47" s="32"/>
      <c r="Q47" s="32"/>
      <c r="R47" s="32"/>
      <c r="S47" s="52"/>
      <c r="T47" s="77"/>
      <c r="U47" s="52"/>
      <c r="V47" s="77"/>
      <c r="W47" s="52"/>
      <c r="X47" s="77"/>
      <c r="Y47" s="52"/>
      <c r="Z47" s="77"/>
      <c r="AA47" s="207"/>
      <c r="AB47" s="208"/>
      <c r="AC47" s="381"/>
      <c r="AD47" s="382"/>
      <c r="AE47" s="459"/>
      <c r="AF47" s="460"/>
      <c r="AG47" s="459"/>
      <c r="AH47" s="460"/>
      <c r="AI47" s="459"/>
      <c r="AJ47" s="460"/>
      <c r="AK47" s="459"/>
      <c r="AL47" s="460"/>
      <c r="AM47" s="52"/>
      <c r="AN47" s="77"/>
      <c r="AO47" s="25"/>
      <c r="AP47" s="52"/>
    </row>
    <row r="48" spans="2:42" x14ac:dyDescent="0.25">
      <c r="B48" s="446" t="s">
        <v>1291</v>
      </c>
      <c r="C48" s="445"/>
      <c r="D48" s="32"/>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row>
    <row r="49" spans="2:42" s="391" customFormat="1" x14ac:dyDescent="0.25">
      <c r="B49" s="369"/>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row>
    <row r="50" spans="2:42" s="391" customFormat="1" x14ac:dyDescent="0.25">
      <c r="AE50" s="462"/>
      <c r="AF50" s="462"/>
      <c r="AG50" s="462"/>
      <c r="AH50" s="462"/>
      <c r="AI50" s="462"/>
      <c r="AJ50" s="462"/>
      <c r="AK50" s="462"/>
      <c r="AL50" s="462"/>
    </row>
    <row r="51" spans="2:42" s="391" customFormat="1" x14ac:dyDescent="0.25">
      <c r="AE51" s="462"/>
      <c r="AF51" s="462"/>
      <c r="AG51" s="462"/>
      <c r="AH51" s="462"/>
      <c r="AI51" s="462"/>
      <c r="AJ51" s="462"/>
      <c r="AK51" s="462"/>
      <c r="AL51" s="462"/>
    </row>
    <row r="52" spans="2:42" ht="15.75" customHeight="1" x14ac:dyDescent="0.25">
      <c r="B52" s="64" t="s">
        <v>642</v>
      </c>
      <c r="C52" s="64"/>
    </row>
    <row r="53" spans="2:42" ht="15.75" customHeight="1" x14ac:dyDescent="0.25">
      <c r="B53" s="332" t="s">
        <v>643</v>
      </c>
      <c r="E53" s="64"/>
      <c r="F53" s="64"/>
      <c r="G53" s="64"/>
      <c r="H53" s="64"/>
      <c r="I53" s="64"/>
      <c r="J53" s="64"/>
      <c r="K53" s="64"/>
      <c r="L53" s="64"/>
      <c r="M53" s="64"/>
      <c r="N53" s="64"/>
      <c r="O53" s="64"/>
      <c r="P53" s="64"/>
      <c r="Q53" s="64"/>
      <c r="R53" s="64"/>
    </row>
    <row r="54" spans="2:42" ht="6" customHeight="1" x14ac:dyDescent="0.25">
      <c r="B54" s="21"/>
      <c r="C54" s="21"/>
      <c r="D54" s="79"/>
      <c r="E54" s="79"/>
      <c r="F54" s="79"/>
      <c r="G54" s="79"/>
      <c r="H54" s="79"/>
      <c r="I54" s="79"/>
      <c r="J54" s="79"/>
      <c r="K54" s="79"/>
      <c r="L54" s="79"/>
      <c r="M54" s="79"/>
      <c r="N54" s="79"/>
      <c r="O54" s="79"/>
      <c r="P54" s="79"/>
      <c r="Q54" s="79"/>
      <c r="R54" s="79"/>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row>
    <row r="55" spans="2:42" ht="6.6" customHeight="1" x14ac:dyDescent="0.25"/>
    <row r="56" spans="2:42" ht="14.25" customHeight="1" x14ac:dyDescent="0.25">
      <c r="B56" s="648" t="s">
        <v>295</v>
      </c>
      <c r="C56" s="648"/>
      <c r="D56" s="648"/>
      <c r="E56" s="608">
        <v>2000</v>
      </c>
      <c r="F56" s="649"/>
      <c r="G56" s="608">
        <v>2001</v>
      </c>
      <c r="H56" s="649"/>
      <c r="I56" s="608">
        <v>2002</v>
      </c>
      <c r="J56" s="649"/>
      <c r="K56" s="608">
        <v>2003</v>
      </c>
      <c r="L56" s="649"/>
      <c r="M56" s="608">
        <v>2004</v>
      </c>
      <c r="N56" s="649"/>
      <c r="O56" s="608">
        <v>2005</v>
      </c>
      <c r="P56" s="649"/>
      <c r="Q56" s="608">
        <v>2006</v>
      </c>
      <c r="R56" s="649"/>
      <c r="S56" s="608">
        <v>2007</v>
      </c>
      <c r="T56" s="649"/>
      <c r="U56" s="608">
        <v>2008</v>
      </c>
      <c r="V56" s="649"/>
      <c r="W56" s="608">
        <v>2009</v>
      </c>
      <c r="X56" s="649"/>
      <c r="Y56" s="608">
        <v>2010</v>
      </c>
      <c r="Z56" s="649"/>
      <c r="AA56" s="608">
        <v>2011</v>
      </c>
      <c r="AB56" s="649"/>
      <c r="AC56" s="608">
        <v>2012</v>
      </c>
      <c r="AD56" s="649"/>
      <c r="AE56" s="608">
        <v>2013</v>
      </c>
      <c r="AF56" s="649"/>
      <c r="AG56" s="608">
        <v>2014</v>
      </c>
      <c r="AH56" s="649"/>
      <c r="AI56" s="608">
        <v>2014</v>
      </c>
      <c r="AJ56" s="649"/>
      <c r="AK56" s="608">
        <v>2014</v>
      </c>
      <c r="AL56" s="649"/>
      <c r="AM56" s="608">
        <v>2014</v>
      </c>
      <c r="AN56" s="649"/>
      <c r="AO56" s="648" t="s">
        <v>296</v>
      </c>
      <c r="AP56" s="648"/>
    </row>
    <row r="57" spans="2:42" ht="6" customHeight="1" x14ac:dyDescent="0.25">
      <c r="B57" s="97"/>
      <c r="C57" s="97"/>
      <c r="D57" s="97"/>
      <c r="E57" s="97"/>
      <c r="F57" s="98"/>
      <c r="G57" s="97"/>
      <c r="H57" s="98"/>
      <c r="I57" s="97"/>
      <c r="J57" s="98"/>
      <c r="K57" s="97"/>
      <c r="L57" s="98"/>
      <c r="M57" s="97"/>
      <c r="N57" s="98"/>
      <c r="O57" s="97"/>
      <c r="P57" s="98"/>
      <c r="Q57" s="97"/>
      <c r="R57" s="98"/>
      <c r="S57" s="97"/>
      <c r="T57" s="98"/>
      <c r="U57" s="97"/>
      <c r="V57" s="98"/>
      <c r="W57" s="97"/>
      <c r="X57" s="98"/>
      <c r="Y57" s="97"/>
      <c r="Z57" s="98"/>
      <c r="AA57" s="214"/>
      <c r="AB57" s="215"/>
      <c r="AC57" s="386"/>
      <c r="AD57" s="384"/>
      <c r="AE57" s="464"/>
      <c r="AF57" s="463"/>
      <c r="AG57" s="464"/>
      <c r="AH57" s="463"/>
      <c r="AI57" s="464"/>
      <c r="AJ57" s="463"/>
      <c r="AK57" s="464"/>
      <c r="AL57" s="463"/>
      <c r="AM57" s="97"/>
      <c r="AN57" s="98"/>
      <c r="AO57" s="97"/>
      <c r="AP57" s="98"/>
    </row>
    <row r="58" spans="2:42" ht="6" customHeight="1"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17"/>
      <c r="AB58" s="217"/>
      <c r="AC58" s="388"/>
      <c r="AD58" s="388"/>
      <c r="AE58" s="466"/>
      <c r="AF58" s="466"/>
      <c r="AG58" s="466"/>
      <c r="AH58" s="466"/>
      <c r="AI58" s="466"/>
      <c r="AJ58" s="466"/>
      <c r="AK58" s="466"/>
      <c r="AL58" s="466"/>
      <c r="AM58" s="24"/>
      <c r="AN58" s="24"/>
      <c r="AO58" s="24"/>
      <c r="AP58" s="24"/>
    </row>
    <row r="59" spans="2:42" ht="10.5" customHeight="1" x14ac:dyDescent="0.25">
      <c r="B59" s="52"/>
      <c r="C59" s="52"/>
      <c r="D59" s="80" t="s">
        <v>297</v>
      </c>
      <c r="E59" s="81"/>
      <c r="F59" s="24"/>
      <c r="G59" s="81"/>
      <c r="H59" s="24"/>
      <c r="I59" s="81"/>
      <c r="J59" s="24"/>
      <c r="K59" s="81"/>
      <c r="L59" s="24"/>
      <c r="M59" s="81"/>
      <c r="N59" s="24"/>
      <c r="O59" s="81"/>
      <c r="P59" s="24"/>
      <c r="Q59" s="81"/>
      <c r="R59" s="24"/>
      <c r="S59" s="81"/>
      <c r="T59" s="24"/>
      <c r="U59" s="81"/>
      <c r="V59" s="24"/>
      <c r="W59" s="81"/>
      <c r="X59" s="24"/>
      <c r="Y59" s="81"/>
      <c r="Z59" s="24"/>
      <c r="AA59" s="81"/>
      <c r="AB59" s="217"/>
      <c r="AC59" s="81"/>
      <c r="AD59" s="388"/>
      <c r="AE59" s="81"/>
      <c r="AF59" s="466"/>
      <c r="AG59" s="81"/>
      <c r="AH59" s="466"/>
      <c r="AI59" s="81"/>
      <c r="AJ59" s="466"/>
      <c r="AK59" s="81"/>
      <c r="AL59" s="466"/>
      <c r="AM59" s="81"/>
      <c r="AN59" s="24"/>
      <c r="AO59" s="25"/>
      <c r="AP59" s="80" t="s">
        <v>298</v>
      </c>
    </row>
    <row r="60" spans="2:42" ht="10.5" customHeight="1" x14ac:dyDescent="0.25">
      <c r="B60" s="52">
        <v>1</v>
      </c>
      <c r="C60" s="52"/>
      <c r="D60" s="24" t="s">
        <v>127</v>
      </c>
      <c r="E60" s="312" t="s">
        <v>91</v>
      </c>
      <c r="F60" s="31"/>
      <c r="G60" s="312" t="s">
        <v>91</v>
      </c>
      <c r="H60" s="314"/>
      <c r="I60" s="314">
        <v>3</v>
      </c>
      <c r="J60" s="314"/>
      <c r="K60" s="314">
        <v>3</v>
      </c>
      <c r="L60" s="314"/>
      <c r="M60" s="314">
        <v>3</v>
      </c>
      <c r="N60" s="314"/>
      <c r="O60" s="314">
        <v>3</v>
      </c>
      <c r="P60" s="314"/>
      <c r="Q60" s="314">
        <v>4</v>
      </c>
      <c r="R60" s="314"/>
      <c r="S60" s="312">
        <v>4</v>
      </c>
      <c r="T60" s="314"/>
      <c r="U60" s="314">
        <v>4</v>
      </c>
      <c r="V60" s="314"/>
      <c r="W60" s="314">
        <v>3</v>
      </c>
      <c r="X60" s="314"/>
      <c r="Y60" s="314">
        <v>3</v>
      </c>
      <c r="Z60" s="314"/>
      <c r="AA60" s="314">
        <v>3</v>
      </c>
      <c r="AB60" s="314"/>
      <c r="AC60" s="388">
        <v>2</v>
      </c>
      <c r="AD60" s="388"/>
      <c r="AE60" s="466">
        <v>4</v>
      </c>
      <c r="AF60" s="466"/>
      <c r="AG60" s="466">
        <v>2</v>
      </c>
      <c r="AH60" s="466"/>
      <c r="AI60" s="466"/>
      <c r="AJ60" s="466"/>
      <c r="AK60" s="466"/>
      <c r="AL60" s="466"/>
      <c r="AM60" s="314"/>
      <c r="AN60" s="24"/>
      <c r="AO60" s="25"/>
      <c r="AP60" s="24" t="s">
        <v>142</v>
      </c>
    </row>
    <row r="61" spans="2:42" ht="10.5" customHeight="1" x14ac:dyDescent="0.25">
      <c r="B61" s="52">
        <v>2</v>
      </c>
      <c r="C61" s="52"/>
      <c r="D61" s="24" t="s">
        <v>128</v>
      </c>
      <c r="E61" s="312" t="s">
        <v>91</v>
      </c>
      <c r="F61" s="31"/>
      <c r="G61" s="312" t="s">
        <v>91</v>
      </c>
      <c r="H61" s="314"/>
      <c r="I61" s="314">
        <v>17</v>
      </c>
      <c r="J61" s="314"/>
      <c r="K61" s="314">
        <v>19</v>
      </c>
      <c r="L61" s="314"/>
      <c r="M61" s="314">
        <v>19</v>
      </c>
      <c r="N61" s="314"/>
      <c r="O61" s="314">
        <v>19</v>
      </c>
      <c r="P61" s="314"/>
      <c r="Q61" s="314">
        <v>18</v>
      </c>
      <c r="R61" s="314"/>
      <c r="S61" s="312">
        <v>18</v>
      </c>
      <c r="T61" s="314"/>
      <c r="U61" s="314">
        <v>18</v>
      </c>
      <c r="V61" s="314"/>
      <c r="W61" s="314">
        <v>18</v>
      </c>
      <c r="X61" s="314"/>
      <c r="Y61" s="314">
        <v>18</v>
      </c>
      <c r="Z61" s="314"/>
      <c r="AA61" s="314">
        <v>18</v>
      </c>
      <c r="AB61" s="314"/>
      <c r="AC61" s="388">
        <v>24</v>
      </c>
      <c r="AD61" s="388"/>
      <c r="AE61" s="466">
        <v>22</v>
      </c>
      <c r="AF61" s="466"/>
      <c r="AG61" s="37">
        <v>24</v>
      </c>
      <c r="AH61" s="466"/>
      <c r="AI61" s="466"/>
      <c r="AJ61" s="466"/>
      <c r="AK61" s="466"/>
      <c r="AL61" s="466"/>
      <c r="AM61" s="314"/>
      <c r="AN61" s="24"/>
      <c r="AO61" s="25"/>
      <c r="AP61" s="24" t="s">
        <v>143</v>
      </c>
    </row>
    <row r="62" spans="2:42" ht="10.5" customHeight="1" x14ac:dyDescent="0.25">
      <c r="B62" s="52">
        <v>3</v>
      </c>
      <c r="C62" s="52"/>
      <c r="D62" s="26" t="s">
        <v>257</v>
      </c>
      <c r="E62" s="26">
        <v>14</v>
      </c>
      <c r="F62" s="26"/>
      <c r="G62" s="26">
        <v>14</v>
      </c>
      <c r="H62" s="26"/>
      <c r="I62" s="26">
        <v>20</v>
      </c>
      <c r="J62" s="26"/>
      <c r="K62" s="26">
        <v>22</v>
      </c>
      <c r="L62" s="26"/>
      <c r="M62" s="26">
        <v>22</v>
      </c>
      <c r="N62" s="26"/>
      <c r="O62" s="26">
        <v>22</v>
      </c>
      <c r="P62" s="26"/>
      <c r="Q62" s="26">
        <v>22</v>
      </c>
      <c r="R62" s="26"/>
      <c r="S62" s="273">
        <v>22</v>
      </c>
      <c r="T62" s="26"/>
      <c r="U62" s="26">
        <v>22</v>
      </c>
      <c r="V62" s="26"/>
      <c r="W62" s="26">
        <v>21</v>
      </c>
      <c r="X62" s="26"/>
      <c r="Y62" s="26">
        <v>21</v>
      </c>
      <c r="Z62" s="26"/>
      <c r="AA62" s="26">
        <v>21</v>
      </c>
      <c r="AB62" s="314"/>
      <c r="AC62" s="26">
        <v>26</v>
      </c>
      <c r="AD62" s="388"/>
      <c r="AE62" s="26">
        <v>26</v>
      </c>
      <c r="AF62" s="466"/>
      <c r="AG62" s="26">
        <v>26</v>
      </c>
      <c r="AH62" s="466"/>
      <c r="AI62" s="26"/>
      <c r="AJ62" s="466"/>
      <c r="AK62" s="26"/>
      <c r="AL62" s="466"/>
      <c r="AM62" s="26"/>
      <c r="AN62" s="24"/>
      <c r="AO62" s="25"/>
      <c r="AP62" s="26" t="s">
        <v>98</v>
      </c>
    </row>
    <row r="63" spans="2:42" ht="6" customHeight="1" x14ac:dyDescent="0.25">
      <c r="B63" s="44"/>
      <c r="C63" s="44"/>
      <c r="D63" s="87"/>
      <c r="E63" s="87"/>
      <c r="F63" s="87"/>
      <c r="G63" s="87"/>
      <c r="H63" s="87"/>
      <c r="I63" s="87"/>
      <c r="J63" s="87"/>
      <c r="K63" s="87"/>
      <c r="L63" s="87"/>
      <c r="M63" s="87"/>
      <c r="N63" s="87"/>
      <c r="O63" s="87"/>
      <c r="P63" s="87"/>
      <c r="Q63" s="87"/>
      <c r="R63" s="87"/>
      <c r="S63" s="51"/>
      <c r="T63" s="87"/>
      <c r="U63" s="87"/>
      <c r="V63" s="87"/>
      <c r="W63" s="87"/>
      <c r="X63" s="87"/>
      <c r="Y63" s="87"/>
      <c r="Z63" s="87"/>
      <c r="AA63" s="87"/>
      <c r="AB63" s="87"/>
      <c r="AC63" s="87"/>
      <c r="AD63" s="87"/>
      <c r="AE63" s="87"/>
      <c r="AF63" s="87"/>
      <c r="AG63" s="87"/>
      <c r="AH63" s="87"/>
      <c r="AI63" s="87"/>
      <c r="AJ63" s="87"/>
      <c r="AK63" s="87"/>
      <c r="AL63" s="87"/>
      <c r="AM63" s="87"/>
      <c r="AN63" s="87"/>
      <c r="AO63" s="51"/>
      <c r="AP63" s="87"/>
    </row>
    <row r="64" spans="2:42" ht="6" customHeight="1" x14ac:dyDescent="0.25">
      <c r="B64" s="52"/>
      <c r="C64" s="52"/>
      <c r="D64" s="32"/>
      <c r="E64" s="185"/>
      <c r="F64" s="185"/>
      <c r="G64" s="185"/>
      <c r="H64" s="185"/>
      <c r="I64" s="185"/>
      <c r="J64" s="24"/>
      <c r="K64" s="24"/>
      <c r="L64" s="24"/>
      <c r="M64" s="24"/>
      <c r="N64" s="24"/>
      <c r="O64" s="24"/>
      <c r="P64" s="24"/>
      <c r="Q64" s="24"/>
      <c r="R64" s="24"/>
      <c r="S64" s="25"/>
      <c r="T64" s="24"/>
      <c r="U64" s="24"/>
      <c r="V64" s="24"/>
      <c r="W64" s="24"/>
      <c r="X64" s="24"/>
      <c r="Y64" s="24"/>
      <c r="Z64" s="24"/>
      <c r="AA64" s="217"/>
      <c r="AB64" s="217"/>
      <c r="AC64" s="388"/>
      <c r="AD64" s="388"/>
      <c r="AE64" s="466"/>
      <c r="AF64" s="466"/>
      <c r="AG64" s="466"/>
      <c r="AH64" s="466"/>
      <c r="AI64" s="466"/>
      <c r="AJ64" s="466"/>
      <c r="AK64" s="466"/>
      <c r="AL64" s="466"/>
      <c r="AM64" s="24"/>
      <c r="AN64" s="24"/>
      <c r="AO64" s="25"/>
      <c r="AP64" s="32"/>
    </row>
    <row r="65" spans="2:42" ht="10.5" customHeight="1" x14ac:dyDescent="0.25">
      <c r="B65" s="52"/>
      <c r="C65" s="52"/>
      <c r="D65" s="80" t="s">
        <v>299</v>
      </c>
      <c r="E65" s="183"/>
      <c r="F65" s="183"/>
      <c r="G65" s="183"/>
      <c r="H65" s="183"/>
      <c r="I65" s="183"/>
      <c r="Y65" s="24"/>
      <c r="AA65" s="217"/>
      <c r="AB65" s="217"/>
      <c r="AC65" s="388"/>
      <c r="AD65" s="388"/>
      <c r="AE65" s="466"/>
      <c r="AF65" s="466"/>
      <c r="AG65" s="466"/>
      <c r="AH65" s="466"/>
      <c r="AI65" s="466"/>
      <c r="AJ65" s="466"/>
      <c r="AK65" s="466"/>
      <c r="AL65" s="466"/>
      <c r="AM65" s="24"/>
      <c r="AN65" s="24"/>
      <c r="AO65" s="25"/>
      <c r="AP65" s="80" t="s">
        <v>300</v>
      </c>
    </row>
    <row r="66" spans="2:42" ht="10.5" customHeight="1" x14ac:dyDescent="0.25">
      <c r="B66" s="52">
        <v>4</v>
      </c>
      <c r="C66" s="52"/>
      <c r="D66" s="24" t="s">
        <v>127</v>
      </c>
      <c r="E66" s="184" t="s">
        <v>91</v>
      </c>
      <c r="F66" s="31"/>
      <c r="G66" s="184" t="s">
        <v>91</v>
      </c>
      <c r="H66" s="183"/>
      <c r="I66" s="185">
        <v>9</v>
      </c>
      <c r="K66" s="24">
        <v>6</v>
      </c>
      <c r="M66" s="24">
        <v>12</v>
      </c>
      <c r="O66" s="24">
        <v>12</v>
      </c>
      <c r="Q66" s="24">
        <v>12</v>
      </c>
      <c r="S66" s="25">
        <v>12</v>
      </c>
      <c r="U66" s="24">
        <v>10</v>
      </c>
      <c r="W66" s="24">
        <v>15</v>
      </c>
      <c r="Y66" s="314">
        <v>13</v>
      </c>
      <c r="Z66" s="31"/>
      <c r="AA66" s="314">
        <v>19</v>
      </c>
      <c r="AB66" s="31"/>
      <c r="AC66" s="388">
        <v>21</v>
      </c>
      <c r="AD66" s="31"/>
      <c r="AE66" s="466">
        <v>26</v>
      </c>
      <c r="AF66" s="31"/>
      <c r="AG66" s="466">
        <v>28</v>
      </c>
      <c r="AH66" s="31"/>
      <c r="AI66" s="466"/>
      <c r="AJ66" s="31"/>
      <c r="AK66" s="466"/>
      <c r="AL66" s="31"/>
      <c r="AM66" s="314"/>
      <c r="AN66" s="31"/>
      <c r="AO66" s="25"/>
      <c r="AP66" s="24" t="s">
        <v>142</v>
      </c>
    </row>
    <row r="67" spans="2:42" ht="10.5" customHeight="1" x14ac:dyDescent="0.25">
      <c r="B67" s="52">
        <v>5</v>
      </c>
      <c r="C67" s="52"/>
      <c r="D67" s="24" t="s">
        <v>128</v>
      </c>
      <c r="E67" s="184" t="s">
        <v>91</v>
      </c>
      <c r="F67" s="31"/>
      <c r="G67" s="184" t="s">
        <v>91</v>
      </c>
      <c r="H67" s="185"/>
      <c r="I67" s="185">
        <v>41</v>
      </c>
      <c r="J67" s="24"/>
      <c r="K67" s="24">
        <v>39</v>
      </c>
      <c r="L67" s="24"/>
      <c r="M67" s="24">
        <v>37</v>
      </c>
      <c r="N67" s="24"/>
      <c r="O67" s="24">
        <v>37</v>
      </c>
      <c r="P67" s="24"/>
      <c r="Q67" s="24">
        <v>35</v>
      </c>
      <c r="R67" s="24"/>
      <c r="S67" s="25">
        <v>33</v>
      </c>
      <c r="T67" s="24"/>
      <c r="U67" s="24">
        <v>32</v>
      </c>
      <c r="V67" s="24"/>
      <c r="W67" s="24">
        <v>43</v>
      </c>
      <c r="X67" s="24"/>
      <c r="Y67" s="314">
        <v>46</v>
      </c>
      <c r="Z67" s="31"/>
      <c r="AA67" s="314">
        <v>62</v>
      </c>
      <c r="AB67" s="31"/>
      <c r="AC67" s="388">
        <v>61</v>
      </c>
      <c r="AD67" s="31"/>
      <c r="AE67" s="466">
        <v>67</v>
      </c>
      <c r="AF67" s="31"/>
      <c r="AG67" s="37">
        <v>74</v>
      </c>
      <c r="AH67" s="31"/>
      <c r="AI67" s="466"/>
      <c r="AJ67" s="31"/>
      <c r="AK67" s="466"/>
      <c r="AL67" s="31"/>
      <c r="AM67" s="392"/>
      <c r="AN67" s="31"/>
      <c r="AO67" s="25"/>
      <c r="AP67" s="24" t="s">
        <v>143</v>
      </c>
    </row>
    <row r="68" spans="2:42" ht="10.5" customHeight="1" x14ac:dyDescent="0.25">
      <c r="B68" s="52">
        <v>6</v>
      </c>
      <c r="D68" s="26" t="s">
        <v>257</v>
      </c>
      <c r="E68" s="26">
        <v>41</v>
      </c>
      <c r="F68" s="26"/>
      <c r="G68" s="26">
        <v>41</v>
      </c>
      <c r="H68" s="26"/>
      <c r="I68" s="26">
        <v>50</v>
      </c>
      <c r="J68" s="26"/>
      <c r="K68" s="26">
        <v>45</v>
      </c>
      <c r="L68" s="26"/>
      <c r="M68" s="26">
        <v>49</v>
      </c>
      <c r="N68" s="26"/>
      <c r="O68" s="26">
        <v>49</v>
      </c>
      <c r="P68" s="26"/>
      <c r="Q68" s="26">
        <v>47</v>
      </c>
      <c r="R68" s="26"/>
      <c r="S68" s="83">
        <v>45</v>
      </c>
      <c r="T68" s="26"/>
      <c r="U68" s="26">
        <v>42</v>
      </c>
      <c r="V68" s="26"/>
      <c r="W68" s="26">
        <v>58</v>
      </c>
      <c r="X68" s="26"/>
      <c r="Y68" s="26">
        <v>59</v>
      </c>
      <c r="Z68" s="84"/>
      <c r="AA68" s="26">
        <v>81</v>
      </c>
      <c r="AB68" s="84"/>
      <c r="AC68" s="26">
        <v>82</v>
      </c>
      <c r="AD68" s="84"/>
      <c r="AE68" s="26">
        <v>93</v>
      </c>
      <c r="AF68" s="84"/>
      <c r="AG68" s="26">
        <v>102</v>
      </c>
      <c r="AH68" s="84"/>
      <c r="AI68" s="26"/>
      <c r="AJ68" s="84"/>
      <c r="AK68" s="26"/>
      <c r="AL68" s="84"/>
      <c r="AM68" s="26"/>
      <c r="AN68" s="84"/>
      <c r="AP68" s="26" t="s">
        <v>98</v>
      </c>
    </row>
    <row r="69" spans="2:42" ht="6" customHeight="1" x14ac:dyDescent="0.25">
      <c r="B69" s="44"/>
      <c r="C69" s="94"/>
      <c r="D69" s="87"/>
      <c r="E69" s="87"/>
      <c r="F69" s="87"/>
      <c r="G69" s="87"/>
      <c r="H69" s="87"/>
      <c r="I69" s="87"/>
      <c r="J69" s="87"/>
      <c r="K69" s="87"/>
      <c r="L69" s="87"/>
      <c r="M69" s="87"/>
      <c r="N69" s="87"/>
      <c r="O69" s="87"/>
      <c r="P69" s="87"/>
      <c r="Q69" s="87"/>
      <c r="R69" s="87"/>
      <c r="S69" s="51"/>
      <c r="T69" s="87"/>
      <c r="U69" s="87"/>
      <c r="V69" s="87"/>
      <c r="W69" s="87"/>
      <c r="X69" s="87"/>
      <c r="Y69" s="87"/>
      <c r="Z69" s="87"/>
      <c r="AA69" s="87"/>
      <c r="AB69" s="94"/>
      <c r="AC69" s="87"/>
      <c r="AD69" s="94"/>
      <c r="AE69" s="87"/>
      <c r="AF69" s="94"/>
      <c r="AG69" s="87"/>
      <c r="AH69" s="94"/>
      <c r="AI69" s="87"/>
      <c r="AJ69" s="94"/>
      <c r="AK69" s="87"/>
      <c r="AL69" s="94"/>
      <c r="AM69" s="87"/>
      <c r="AN69" s="94"/>
      <c r="AO69" s="94"/>
      <c r="AP69" s="87"/>
    </row>
    <row r="70" spans="2:42" ht="6" customHeight="1" x14ac:dyDescent="0.25">
      <c r="B70" s="52"/>
      <c r="E70" s="185"/>
      <c r="F70" s="183"/>
      <c r="G70" s="185"/>
      <c r="H70" s="183"/>
      <c r="I70" s="185"/>
      <c r="K70" s="24"/>
      <c r="M70" s="24"/>
      <c r="O70" s="24"/>
      <c r="Q70" s="24"/>
      <c r="S70" s="25"/>
      <c r="U70" s="24"/>
      <c r="W70" s="24"/>
      <c r="Y70" s="24"/>
      <c r="AA70" s="217"/>
      <c r="AC70" s="388"/>
      <c r="AE70" s="466"/>
      <c r="AG70" s="466"/>
      <c r="AI70" s="466"/>
      <c r="AK70" s="466"/>
      <c r="AM70" s="24"/>
    </row>
    <row r="71" spans="2:42" ht="10.5" customHeight="1" x14ac:dyDescent="0.25">
      <c r="B71" s="52"/>
      <c r="C71" s="52"/>
      <c r="D71" s="80" t="s">
        <v>301</v>
      </c>
      <c r="E71" s="183"/>
      <c r="F71" s="183"/>
      <c r="G71" s="183"/>
      <c r="H71" s="183"/>
      <c r="I71" s="183"/>
      <c r="Y71" s="24"/>
      <c r="AA71" s="217"/>
      <c r="AB71" s="217"/>
      <c r="AC71" s="388"/>
      <c r="AD71" s="388"/>
      <c r="AE71" s="466"/>
      <c r="AF71" s="466"/>
      <c r="AG71" s="466"/>
      <c r="AH71" s="466"/>
      <c r="AI71" s="466"/>
      <c r="AJ71" s="466"/>
      <c r="AK71" s="466"/>
      <c r="AL71" s="466"/>
      <c r="AM71" s="24"/>
      <c r="AN71" s="24"/>
      <c r="AO71" s="25"/>
      <c r="AP71" s="80" t="s">
        <v>302</v>
      </c>
    </row>
    <row r="72" spans="2:42" ht="10.5" customHeight="1" x14ac:dyDescent="0.25">
      <c r="B72" s="52">
        <v>7</v>
      </c>
      <c r="C72" s="52"/>
      <c r="D72" s="24" t="s">
        <v>127</v>
      </c>
      <c r="E72" s="184" t="s">
        <v>91</v>
      </c>
      <c r="F72" s="31"/>
      <c r="G72" s="184" t="s">
        <v>91</v>
      </c>
      <c r="H72" s="185"/>
      <c r="I72" s="185">
        <v>12</v>
      </c>
      <c r="J72" s="24"/>
      <c r="K72" s="24">
        <v>9</v>
      </c>
      <c r="L72" s="24"/>
      <c r="M72" s="24">
        <v>15</v>
      </c>
      <c r="N72" s="24"/>
      <c r="O72" s="24">
        <v>15</v>
      </c>
      <c r="P72" s="24"/>
      <c r="Q72" s="24">
        <v>16</v>
      </c>
      <c r="R72" s="24"/>
      <c r="S72" s="25">
        <v>16</v>
      </c>
      <c r="T72" s="24"/>
      <c r="U72" s="24">
        <v>14</v>
      </c>
      <c r="V72" s="24"/>
      <c r="W72" s="24">
        <v>18</v>
      </c>
      <c r="X72" s="24"/>
      <c r="Y72" s="314">
        <v>16</v>
      </c>
      <c r="Z72" s="31"/>
      <c r="AA72" s="314">
        <v>22</v>
      </c>
      <c r="AB72" s="31"/>
      <c r="AC72" s="388">
        <v>23</v>
      </c>
      <c r="AD72" s="31"/>
      <c r="AE72" s="466">
        <v>30</v>
      </c>
      <c r="AF72" s="31"/>
      <c r="AG72" s="466">
        <v>30</v>
      </c>
      <c r="AH72" s="31"/>
      <c r="AI72" s="466"/>
      <c r="AJ72" s="31"/>
      <c r="AK72" s="466"/>
      <c r="AL72" s="31"/>
      <c r="AM72" s="314"/>
      <c r="AN72" s="31"/>
      <c r="AO72" s="25"/>
      <c r="AP72" s="24" t="s">
        <v>142</v>
      </c>
    </row>
    <row r="73" spans="2:42" ht="10.5" customHeight="1" x14ac:dyDescent="0.25">
      <c r="B73" s="52">
        <v>8</v>
      </c>
      <c r="C73" s="52"/>
      <c r="D73" s="24" t="s">
        <v>128</v>
      </c>
      <c r="E73" s="184" t="s">
        <v>91</v>
      </c>
      <c r="F73" s="31"/>
      <c r="G73" s="184" t="s">
        <v>91</v>
      </c>
      <c r="H73" s="185"/>
      <c r="I73" s="185">
        <v>58</v>
      </c>
      <c r="J73" s="24"/>
      <c r="K73" s="24">
        <v>58</v>
      </c>
      <c r="L73" s="24"/>
      <c r="M73" s="24">
        <v>56</v>
      </c>
      <c r="N73" s="24"/>
      <c r="O73" s="24">
        <v>56</v>
      </c>
      <c r="P73" s="24"/>
      <c r="Q73" s="24">
        <v>53</v>
      </c>
      <c r="R73" s="24"/>
      <c r="S73" s="25">
        <v>51</v>
      </c>
      <c r="T73" s="24"/>
      <c r="U73" s="24">
        <v>50</v>
      </c>
      <c r="V73" s="24"/>
      <c r="W73" s="24">
        <v>61</v>
      </c>
      <c r="X73" s="24"/>
      <c r="Y73" s="314">
        <v>64</v>
      </c>
      <c r="Z73" s="31"/>
      <c r="AA73" s="314">
        <v>80</v>
      </c>
      <c r="AB73" s="31"/>
      <c r="AC73" s="388">
        <v>85</v>
      </c>
      <c r="AD73" s="31"/>
      <c r="AE73" s="466">
        <v>89</v>
      </c>
      <c r="AF73" s="31"/>
      <c r="AG73" s="37">
        <v>98</v>
      </c>
      <c r="AH73" s="31"/>
      <c r="AI73" s="466"/>
      <c r="AJ73" s="31"/>
      <c r="AK73" s="466"/>
      <c r="AL73" s="31"/>
      <c r="AM73" s="395"/>
      <c r="AN73" s="31"/>
      <c r="AO73" s="25"/>
      <c r="AP73" s="24" t="s">
        <v>143</v>
      </c>
    </row>
    <row r="74" spans="2:42" ht="10.5" customHeight="1" x14ac:dyDescent="0.25">
      <c r="B74" s="52">
        <v>9</v>
      </c>
      <c r="C74" s="52"/>
      <c r="D74" s="26" t="s">
        <v>81</v>
      </c>
      <c r="E74" s="26">
        <v>55</v>
      </c>
      <c r="F74" s="26"/>
      <c r="G74" s="26">
        <v>55</v>
      </c>
      <c r="H74" s="26"/>
      <c r="I74" s="26">
        <v>70</v>
      </c>
      <c r="J74" s="26"/>
      <c r="K74" s="26">
        <v>67</v>
      </c>
      <c r="L74" s="26"/>
      <c r="M74" s="26">
        <v>71</v>
      </c>
      <c r="N74" s="26"/>
      <c r="O74" s="26">
        <v>71</v>
      </c>
      <c r="P74" s="26"/>
      <c r="Q74" s="26">
        <v>69</v>
      </c>
      <c r="R74" s="26"/>
      <c r="S74" s="83">
        <v>67</v>
      </c>
      <c r="T74" s="26"/>
      <c r="U74" s="26">
        <v>64</v>
      </c>
      <c r="V74" s="26"/>
      <c r="W74" s="26">
        <v>79</v>
      </c>
      <c r="X74" s="26"/>
      <c r="Y74" s="26">
        <v>80</v>
      </c>
      <c r="Z74" s="84"/>
      <c r="AA74" s="26">
        <v>102</v>
      </c>
      <c r="AB74" s="84"/>
      <c r="AC74" s="26">
        <v>108</v>
      </c>
      <c r="AD74" s="84"/>
      <c r="AE74" s="26">
        <v>119</v>
      </c>
      <c r="AF74" s="84"/>
      <c r="AG74" s="26">
        <v>128</v>
      </c>
      <c r="AH74" s="84"/>
      <c r="AI74" s="26"/>
      <c r="AJ74" s="84"/>
      <c r="AK74" s="26"/>
      <c r="AL74" s="84"/>
      <c r="AM74" s="26"/>
      <c r="AN74" s="84"/>
      <c r="AO74" s="25"/>
      <c r="AP74" s="26" t="s">
        <v>303</v>
      </c>
    </row>
    <row r="75" spans="2:42" ht="4.5" customHeight="1" x14ac:dyDescent="0.25">
      <c r="B75" s="97"/>
      <c r="C75" s="97"/>
      <c r="D75" s="58"/>
      <c r="E75" s="100"/>
      <c r="F75" s="126"/>
      <c r="G75" s="100"/>
      <c r="H75" s="126"/>
      <c r="I75" s="100"/>
      <c r="J75" s="126"/>
      <c r="K75" s="100"/>
      <c r="L75" s="126"/>
      <c r="M75" s="100"/>
      <c r="N75" s="126"/>
      <c r="O75" s="100"/>
      <c r="P75" s="126"/>
      <c r="Q75" s="100"/>
      <c r="R75" s="126"/>
      <c r="S75" s="100"/>
      <c r="T75" s="126"/>
      <c r="U75" s="100"/>
      <c r="V75" s="126"/>
      <c r="W75" s="100"/>
      <c r="X75" s="126"/>
      <c r="Y75" s="100"/>
      <c r="Z75" s="126"/>
      <c r="AA75" s="100"/>
      <c r="AB75" s="126"/>
      <c r="AC75" s="100"/>
      <c r="AD75" s="126"/>
      <c r="AE75" s="100"/>
      <c r="AF75" s="126"/>
      <c r="AG75" s="100"/>
      <c r="AH75" s="126"/>
      <c r="AI75" s="100"/>
      <c r="AJ75" s="126"/>
      <c r="AK75" s="100"/>
      <c r="AL75" s="126"/>
      <c r="AM75" s="100"/>
      <c r="AN75" s="126"/>
      <c r="AO75" s="22"/>
      <c r="AP75" s="58"/>
    </row>
    <row r="76" spans="2:42" x14ac:dyDescent="0.25">
      <c r="B76" s="70"/>
    </row>
    <row r="81" spans="2:2" x14ac:dyDescent="0.2">
      <c r="B81" s="186"/>
    </row>
  </sheetData>
  <mergeCells count="60">
    <mergeCell ref="AE13:AF13"/>
    <mergeCell ref="AE34:AF34"/>
    <mergeCell ref="AE56:AF56"/>
    <mergeCell ref="AK13:AL13"/>
    <mergeCell ref="AK34:AL34"/>
    <mergeCell ref="AK56:AL56"/>
    <mergeCell ref="AI13:AJ13"/>
    <mergeCell ref="AI34:AJ34"/>
    <mergeCell ref="AI56:AJ56"/>
    <mergeCell ref="AG13:AH13"/>
    <mergeCell ref="AG34:AH34"/>
    <mergeCell ref="AG56:AH56"/>
    <mergeCell ref="AM13:AN13"/>
    <mergeCell ref="AO13:AP13"/>
    <mergeCell ref="AM34:AN34"/>
    <mergeCell ref="AO34:AP34"/>
    <mergeCell ref="AM56:AN56"/>
    <mergeCell ref="AO56:AP56"/>
    <mergeCell ref="B56:D56"/>
    <mergeCell ref="S56:T56"/>
    <mergeCell ref="U56:V56"/>
    <mergeCell ref="W56:X56"/>
    <mergeCell ref="Y56:Z56"/>
    <mergeCell ref="E56:F56"/>
    <mergeCell ref="G56:H56"/>
    <mergeCell ref="I56:J56"/>
    <mergeCell ref="K56:L56"/>
    <mergeCell ref="M56:N56"/>
    <mergeCell ref="O56:P56"/>
    <mergeCell ref="Q56:R56"/>
    <mergeCell ref="B34:D34"/>
    <mergeCell ref="S34:T34"/>
    <mergeCell ref="U34:V34"/>
    <mergeCell ref="W34:X34"/>
    <mergeCell ref="Y34:Z34"/>
    <mergeCell ref="E34:F34"/>
    <mergeCell ref="G34:H34"/>
    <mergeCell ref="I34:J34"/>
    <mergeCell ref="K34:L34"/>
    <mergeCell ref="M34:N34"/>
    <mergeCell ref="O34:P34"/>
    <mergeCell ref="Q34:R34"/>
    <mergeCell ref="B13:D13"/>
    <mergeCell ref="S13:T13"/>
    <mergeCell ref="U13:V13"/>
    <mergeCell ref="W13:X13"/>
    <mergeCell ref="Y13:Z13"/>
    <mergeCell ref="E13:F13"/>
    <mergeCell ref="G13:H13"/>
    <mergeCell ref="I13:J13"/>
    <mergeCell ref="K13:L13"/>
    <mergeCell ref="M13:N13"/>
    <mergeCell ref="O13:P13"/>
    <mergeCell ref="Q13:R13"/>
    <mergeCell ref="AC13:AD13"/>
    <mergeCell ref="AC34:AD34"/>
    <mergeCell ref="AC56:AD56"/>
    <mergeCell ref="AA13:AB13"/>
    <mergeCell ref="AA34:AB34"/>
    <mergeCell ref="AA56:AB56"/>
  </mergeCells>
  <printOptions horizontalCentered="1"/>
  <pageMargins left="0" right="0" top="0" bottom="0" header="0" footer="0"/>
  <pageSetup paperSize="9" scale="90"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P76"/>
  <sheetViews>
    <sheetView workbookViewId="0"/>
  </sheetViews>
  <sheetFormatPr defaultRowHeight="14.25" outlineLevelCol="1" x14ac:dyDescent="0.25"/>
  <cols>
    <col min="1" max="1" width="1.28515625" style="20" customWidth="1"/>
    <col min="2" max="2" width="2.7109375" style="20" customWidth="1"/>
    <col min="3" max="3" width="0.85546875" style="20" customWidth="1"/>
    <col min="4" max="4" width="31.28515625" style="20" customWidth="1"/>
    <col min="5" max="5" width="5.7109375" style="20" hidden="1" customWidth="1" outlineLevel="1"/>
    <col min="6" max="6" width="1.28515625" style="20" hidden="1" customWidth="1" outlineLevel="1"/>
    <col min="7" max="7" width="5.7109375" style="20" hidden="1" customWidth="1" outlineLevel="1"/>
    <col min="8" max="8" width="1.28515625" style="20" hidden="1" customWidth="1" outlineLevel="1"/>
    <col min="9" max="9" width="5.7109375" style="20" hidden="1" customWidth="1" outlineLevel="1"/>
    <col min="10" max="10" width="1.28515625" style="20" hidden="1" customWidth="1" outlineLevel="1"/>
    <col min="11" max="11" width="5.7109375" style="20" hidden="1" customWidth="1" outlineLevel="1"/>
    <col min="12" max="12" width="1.28515625" style="20" hidden="1" customWidth="1" outlineLevel="1"/>
    <col min="13" max="13" width="5.7109375" style="20" hidden="1" customWidth="1" outlineLevel="1"/>
    <col min="14" max="14" width="1.28515625" style="20" hidden="1" customWidth="1" outlineLevel="1"/>
    <col min="15" max="15" width="5.7109375" style="20" hidden="1" customWidth="1" outlineLevel="1"/>
    <col min="16" max="16" width="1.28515625" style="20" hidden="1" customWidth="1" outlineLevel="1"/>
    <col min="17" max="17" width="5.7109375" style="20" hidden="1" customWidth="1" outlineLevel="1"/>
    <col min="18" max="18" width="1.28515625" style="20" hidden="1" customWidth="1" outlineLevel="1"/>
    <col min="19" max="19" width="5.28515625" style="20" hidden="1" customWidth="1" outlineLevel="1"/>
    <col min="20" max="20" width="1.28515625" style="20" hidden="1" customWidth="1" outlineLevel="1"/>
    <col min="21" max="21" width="5.28515625" style="20" hidden="1" customWidth="1" outlineLevel="1"/>
    <col min="22" max="22" width="1.28515625" style="20" hidden="1" customWidth="1" outlineLevel="1"/>
    <col min="23" max="23" width="5.28515625" style="20" customWidth="1" collapsed="1"/>
    <col min="24" max="24" width="1.28515625" style="20" customWidth="1"/>
    <col min="25" max="25" width="5.28515625" style="20" customWidth="1"/>
    <col min="26" max="26" width="1.28515625" style="20" customWidth="1"/>
    <col min="27" max="27" width="5.140625" style="209" customWidth="1"/>
    <col min="28" max="28" width="1.7109375" style="209" customWidth="1"/>
    <col min="29" max="29" width="5.140625" style="383" customWidth="1"/>
    <col min="30" max="30" width="1.7109375" style="383" customWidth="1"/>
    <col min="31" max="31" width="5.140625" style="462" customWidth="1"/>
    <col min="32" max="32" width="1.7109375" style="462" customWidth="1"/>
    <col min="33" max="33" width="5.140625" style="462" customWidth="1"/>
    <col min="34" max="34" width="1.7109375" style="462" customWidth="1"/>
    <col min="35" max="35" width="5.140625" style="462" hidden="1" customWidth="1"/>
    <col min="36" max="36" width="1.7109375" style="462" hidden="1" customWidth="1"/>
    <col min="37" max="37" width="5.140625" style="462" hidden="1" customWidth="1"/>
    <col min="38" max="38" width="1.7109375" style="462" hidden="1" customWidth="1"/>
    <col min="39" max="39" width="5.140625" style="20" hidden="1" customWidth="1"/>
    <col min="40" max="40" width="1.7109375" style="20" hidden="1" customWidth="1"/>
    <col min="41" max="41" width="0.85546875" style="20" customWidth="1"/>
    <col min="42" max="42" width="37" style="20" customWidth="1"/>
    <col min="43" max="16384" width="9.140625" style="20"/>
  </cols>
  <sheetData>
    <row r="1" spans="2:42" x14ac:dyDescent="0.25">
      <c r="B1" s="64" t="s">
        <v>798</v>
      </c>
      <c r="C1" s="64"/>
      <c r="D1" s="4"/>
      <c r="E1" s="4"/>
      <c r="F1" s="4"/>
      <c r="G1" s="4"/>
      <c r="H1" s="4"/>
      <c r="I1" s="4"/>
      <c r="J1" s="4"/>
      <c r="K1" s="4"/>
      <c r="L1" s="4"/>
      <c r="M1" s="4"/>
      <c r="N1" s="4"/>
      <c r="O1" s="4"/>
      <c r="P1" s="4"/>
      <c r="Q1" s="4"/>
      <c r="R1" s="4"/>
    </row>
    <row r="2" spans="2:42" x14ac:dyDescent="0.25">
      <c r="B2" s="332" t="s">
        <v>644</v>
      </c>
      <c r="E2" s="64"/>
      <c r="F2" s="64"/>
      <c r="G2" s="64"/>
      <c r="H2" s="64"/>
      <c r="I2" s="64"/>
      <c r="J2" s="64"/>
      <c r="K2" s="64"/>
      <c r="L2" s="64"/>
      <c r="M2" s="64"/>
      <c r="N2" s="64"/>
      <c r="O2" s="64"/>
      <c r="P2" s="64"/>
      <c r="Q2" s="64"/>
      <c r="R2" s="64"/>
    </row>
    <row r="3" spans="2:42" x14ac:dyDescent="0.25">
      <c r="B3" s="21"/>
      <c r="C3" s="21"/>
      <c r="D3" s="79"/>
      <c r="E3" s="79"/>
      <c r="F3" s="79"/>
      <c r="G3" s="79"/>
      <c r="H3" s="79"/>
      <c r="I3" s="79"/>
      <c r="J3" s="79"/>
      <c r="K3" s="79"/>
      <c r="L3" s="79"/>
      <c r="M3" s="79"/>
      <c r="N3" s="79"/>
      <c r="O3" s="79"/>
      <c r="P3" s="79"/>
      <c r="Q3" s="79"/>
      <c r="R3" s="79"/>
      <c r="S3" s="21"/>
      <c r="T3" s="21"/>
      <c r="U3" s="21"/>
      <c r="V3" s="21"/>
      <c r="W3" s="21"/>
      <c r="X3" s="21"/>
      <c r="Y3" s="21"/>
      <c r="Z3" s="21"/>
      <c r="AA3" s="21"/>
      <c r="AB3" s="21"/>
      <c r="AC3" s="21"/>
      <c r="AD3" s="21"/>
      <c r="AE3" s="21"/>
      <c r="AF3" s="21"/>
      <c r="AG3" s="21"/>
      <c r="AH3" s="21"/>
      <c r="AI3" s="21"/>
      <c r="AJ3" s="21"/>
      <c r="AK3" s="21"/>
      <c r="AL3" s="21"/>
      <c r="AM3" s="21"/>
      <c r="AN3" s="21"/>
      <c r="AO3" s="21"/>
      <c r="AP3" s="21"/>
    </row>
    <row r="4" spans="2:42" ht="6" customHeight="1" x14ac:dyDescent="0.25">
      <c r="D4" s="64"/>
      <c r="E4" s="64"/>
      <c r="F4" s="64"/>
      <c r="G4" s="64"/>
      <c r="H4" s="64"/>
      <c r="I4" s="64"/>
      <c r="J4" s="64"/>
      <c r="K4" s="64"/>
      <c r="L4" s="64"/>
      <c r="M4" s="64"/>
      <c r="N4" s="64"/>
      <c r="O4" s="64"/>
      <c r="P4" s="64"/>
      <c r="Q4" s="64"/>
      <c r="R4" s="64"/>
    </row>
    <row r="5" spans="2:42" x14ac:dyDescent="0.25">
      <c r="D5" s="4" t="s">
        <v>318</v>
      </c>
      <c r="E5" s="4"/>
      <c r="F5" s="4"/>
      <c r="G5" s="4"/>
      <c r="H5" s="4"/>
      <c r="I5" s="4"/>
      <c r="J5" s="4"/>
      <c r="K5" s="4"/>
      <c r="L5" s="4"/>
      <c r="M5" s="4"/>
      <c r="N5" s="4"/>
      <c r="O5" s="4"/>
      <c r="P5" s="4"/>
      <c r="Q5" s="4"/>
      <c r="R5" s="4"/>
      <c r="AP5" s="4" t="s">
        <v>319</v>
      </c>
    </row>
    <row r="6" spans="2:42" x14ac:dyDescent="0.25">
      <c r="B6" s="21"/>
      <c r="C6" s="21"/>
      <c r="D6" s="6"/>
      <c r="E6" s="6"/>
      <c r="F6" s="6"/>
      <c r="G6" s="6"/>
      <c r="H6" s="6"/>
      <c r="I6" s="6"/>
      <c r="J6" s="6"/>
      <c r="K6" s="6"/>
      <c r="L6" s="6"/>
      <c r="M6" s="6"/>
      <c r="N6" s="6"/>
      <c r="O6" s="6"/>
      <c r="P6" s="6"/>
      <c r="Q6" s="6"/>
      <c r="R6" s="6"/>
      <c r="S6" s="21"/>
      <c r="T6" s="21"/>
      <c r="U6" s="21"/>
      <c r="V6" s="21"/>
      <c r="W6" s="6"/>
      <c r="X6" s="21"/>
      <c r="Y6" s="21"/>
      <c r="Z6" s="21"/>
      <c r="AA6" s="21"/>
      <c r="AB6" s="21"/>
      <c r="AC6" s="21"/>
      <c r="AD6" s="21"/>
      <c r="AE6" s="21"/>
      <c r="AF6" s="21"/>
      <c r="AG6" s="21"/>
      <c r="AH6" s="21"/>
      <c r="AI6" s="21"/>
      <c r="AJ6" s="21"/>
      <c r="AK6" s="21"/>
      <c r="AL6" s="21"/>
      <c r="AM6" s="21"/>
      <c r="AN6" s="21"/>
      <c r="AO6" s="21"/>
      <c r="AP6" s="21"/>
    </row>
    <row r="7" spans="2:42" ht="6" customHeight="1" x14ac:dyDescent="0.25">
      <c r="B7" s="4"/>
      <c r="C7" s="4"/>
      <c r="D7" s="4"/>
      <c r="E7" s="4"/>
      <c r="F7" s="4"/>
      <c r="G7" s="4"/>
      <c r="H7" s="4"/>
      <c r="I7" s="4"/>
      <c r="J7" s="4"/>
      <c r="K7" s="4"/>
      <c r="L7" s="4"/>
      <c r="M7" s="4"/>
      <c r="N7" s="4"/>
      <c r="O7" s="4"/>
      <c r="P7" s="4"/>
      <c r="Q7" s="4"/>
      <c r="R7" s="4"/>
    </row>
    <row r="8" spans="2:42" ht="14.25" customHeight="1" x14ac:dyDescent="0.25">
      <c r="B8" s="648" t="s">
        <v>244</v>
      </c>
      <c r="C8" s="648"/>
      <c r="D8" s="648"/>
      <c r="E8" s="608">
        <v>2000</v>
      </c>
      <c r="F8" s="649"/>
      <c r="G8" s="608">
        <v>2001</v>
      </c>
      <c r="H8" s="649"/>
      <c r="I8" s="608">
        <v>2002</v>
      </c>
      <c r="J8" s="649"/>
      <c r="K8" s="608">
        <v>2003</v>
      </c>
      <c r="L8" s="649"/>
      <c r="M8" s="608">
        <v>2004</v>
      </c>
      <c r="N8" s="649"/>
      <c r="O8" s="608">
        <v>2005</v>
      </c>
      <c r="P8" s="649"/>
      <c r="Q8" s="608">
        <v>2006</v>
      </c>
      <c r="R8" s="649"/>
      <c r="S8" s="608">
        <v>2007</v>
      </c>
      <c r="T8" s="649"/>
      <c r="U8" s="608">
        <v>2008</v>
      </c>
      <c r="V8" s="649"/>
      <c r="W8" s="608">
        <v>2009</v>
      </c>
      <c r="X8" s="649"/>
      <c r="Y8" s="608">
        <v>2010</v>
      </c>
      <c r="Z8" s="649"/>
      <c r="AA8" s="608">
        <v>2011</v>
      </c>
      <c r="AB8" s="649"/>
      <c r="AC8" s="608">
        <v>2012</v>
      </c>
      <c r="AD8" s="649"/>
      <c r="AE8" s="608">
        <v>2013</v>
      </c>
      <c r="AF8" s="649"/>
      <c r="AG8" s="608">
        <v>2014</v>
      </c>
      <c r="AH8" s="649"/>
      <c r="AI8" s="608">
        <v>2015</v>
      </c>
      <c r="AJ8" s="649"/>
      <c r="AK8" s="608">
        <v>2016</v>
      </c>
      <c r="AL8" s="649"/>
      <c r="AM8" s="608">
        <v>2017</v>
      </c>
      <c r="AN8" s="649"/>
      <c r="AO8" s="648" t="s">
        <v>245</v>
      </c>
      <c r="AP8" s="648"/>
    </row>
    <row r="9" spans="2:42" ht="6" customHeight="1" x14ac:dyDescent="0.25">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row>
    <row r="10" spans="2:42" x14ac:dyDescent="0.25">
      <c r="B10" s="52"/>
      <c r="C10" s="52"/>
      <c r="D10" s="80" t="s">
        <v>246</v>
      </c>
      <c r="E10" s="81"/>
      <c r="F10" s="35"/>
      <c r="G10" s="81"/>
      <c r="H10" s="35"/>
      <c r="I10" s="81"/>
      <c r="J10" s="35"/>
      <c r="K10" s="81"/>
      <c r="L10" s="35"/>
      <c r="M10" s="81"/>
      <c r="N10" s="35"/>
      <c r="O10" s="81"/>
      <c r="P10" s="35"/>
      <c r="Q10" s="81"/>
      <c r="R10" s="35"/>
      <c r="S10" s="81"/>
      <c r="T10" s="35"/>
      <c r="U10" s="81"/>
      <c r="V10" s="35"/>
      <c r="W10" s="81"/>
      <c r="X10" s="35"/>
      <c r="Y10" s="81"/>
      <c r="Z10" s="35"/>
      <c r="AA10" s="81"/>
      <c r="AB10" s="35"/>
      <c r="AC10" s="81"/>
      <c r="AD10" s="35"/>
      <c r="AE10" s="81"/>
      <c r="AF10" s="35"/>
      <c r="AG10" s="81"/>
      <c r="AH10" s="35"/>
      <c r="AI10" s="81"/>
      <c r="AJ10" s="35"/>
      <c r="AK10" s="81"/>
      <c r="AL10" s="35"/>
      <c r="AM10" s="81"/>
      <c r="AN10" s="35"/>
      <c r="AO10" s="25"/>
      <c r="AP10" s="80" t="s">
        <v>247</v>
      </c>
    </row>
    <row r="11" spans="2:42" ht="10.5" customHeight="1" x14ac:dyDescent="0.25">
      <c r="B11" s="52">
        <v>1</v>
      </c>
      <c r="C11" s="52"/>
      <c r="D11" s="24" t="s">
        <v>248</v>
      </c>
      <c r="E11" s="184" t="s">
        <v>91</v>
      </c>
      <c r="F11" s="184"/>
      <c r="G11" s="184" t="s">
        <v>91</v>
      </c>
      <c r="H11" s="85"/>
      <c r="I11" s="92">
        <v>276</v>
      </c>
      <c r="J11" s="85"/>
      <c r="K11" s="92">
        <v>276</v>
      </c>
      <c r="L11" s="85"/>
      <c r="M11" s="92">
        <v>276</v>
      </c>
      <c r="N11" s="85"/>
      <c r="O11" s="92">
        <v>276</v>
      </c>
      <c r="P11" s="85"/>
      <c r="Q11" s="92">
        <v>276</v>
      </c>
      <c r="R11" s="85"/>
      <c r="S11" s="92">
        <v>276</v>
      </c>
      <c r="T11" s="85"/>
      <c r="U11" s="92">
        <v>276</v>
      </c>
      <c r="V11" s="85"/>
      <c r="W11" s="92">
        <v>276</v>
      </c>
      <c r="X11" s="85"/>
      <c r="Y11" s="92">
        <v>276</v>
      </c>
      <c r="Z11" s="85"/>
      <c r="AA11" s="37">
        <v>276</v>
      </c>
      <c r="AB11" s="85"/>
      <c r="AC11" s="37">
        <v>276</v>
      </c>
      <c r="AD11" s="85"/>
      <c r="AE11" s="37">
        <v>276</v>
      </c>
      <c r="AF11" s="85"/>
      <c r="AG11" s="37">
        <v>276</v>
      </c>
      <c r="AH11" s="85"/>
      <c r="AI11" s="37"/>
      <c r="AJ11" s="85"/>
      <c r="AK11" s="37"/>
      <c r="AL11" s="85"/>
      <c r="AM11" s="37"/>
      <c r="AN11" s="85"/>
      <c r="AO11" s="25"/>
      <c r="AP11" s="24" t="s">
        <v>249</v>
      </c>
    </row>
    <row r="12" spans="2:42" ht="6" customHeight="1" x14ac:dyDescent="0.25">
      <c r="B12" s="44"/>
      <c r="C12" s="44"/>
      <c r="D12" s="87"/>
      <c r="E12" s="90"/>
      <c r="F12" s="91"/>
      <c r="G12" s="90"/>
      <c r="H12" s="91"/>
      <c r="I12" s="90"/>
      <c r="J12" s="91"/>
      <c r="K12" s="90"/>
      <c r="L12" s="91"/>
      <c r="M12" s="90"/>
      <c r="N12" s="91"/>
      <c r="O12" s="90"/>
      <c r="P12" s="91"/>
      <c r="Q12" s="90"/>
      <c r="R12" s="91"/>
      <c r="S12" s="90"/>
      <c r="T12" s="91"/>
      <c r="U12" s="90"/>
      <c r="V12" s="91"/>
      <c r="W12" s="90"/>
      <c r="X12" s="91"/>
      <c r="Y12" s="90"/>
      <c r="Z12" s="91"/>
      <c r="AA12" s="88"/>
      <c r="AB12" s="91"/>
      <c r="AC12" s="88"/>
      <c r="AD12" s="91"/>
      <c r="AE12" s="88"/>
      <c r="AF12" s="91"/>
      <c r="AG12" s="88"/>
      <c r="AH12" s="91"/>
      <c r="AI12" s="88"/>
      <c r="AJ12" s="91"/>
      <c r="AK12" s="88"/>
      <c r="AL12" s="91"/>
      <c r="AM12" s="88"/>
      <c r="AN12" s="91"/>
      <c r="AO12" s="51"/>
      <c r="AP12" s="87"/>
    </row>
    <row r="13" spans="2:42" ht="6" customHeight="1" x14ac:dyDescent="0.25">
      <c r="B13" s="52"/>
      <c r="C13" s="52"/>
      <c r="D13" s="78"/>
      <c r="E13" s="92"/>
      <c r="F13" s="85"/>
      <c r="G13" s="92"/>
      <c r="H13" s="85"/>
      <c r="I13" s="92"/>
      <c r="J13" s="85"/>
      <c r="K13" s="92"/>
      <c r="L13" s="85"/>
      <c r="M13" s="92"/>
      <c r="N13" s="85"/>
      <c r="O13" s="92"/>
      <c r="P13" s="85"/>
      <c r="Q13" s="92"/>
      <c r="R13" s="85"/>
      <c r="S13" s="92"/>
      <c r="T13" s="85"/>
      <c r="U13" s="92"/>
      <c r="V13" s="85"/>
      <c r="W13" s="92"/>
      <c r="X13" s="85"/>
      <c r="Y13" s="92"/>
      <c r="Z13" s="85"/>
      <c r="AA13" s="37"/>
      <c r="AB13" s="85"/>
      <c r="AC13" s="37"/>
      <c r="AD13" s="85"/>
      <c r="AE13" s="37"/>
      <c r="AF13" s="85"/>
      <c r="AG13" s="37"/>
      <c r="AH13" s="85"/>
      <c r="AI13" s="37"/>
      <c r="AJ13" s="85"/>
      <c r="AK13" s="37"/>
      <c r="AL13" s="85"/>
      <c r="AM13" s="37"/>
      <c r="AN13" s="85"/>
      <c r="AO13" s="25"/>
      <c r="AP13" s="78"/>
    </row>
    <row r="14" spans="2:42" ht="10.5" customHeight="1" x14ac:dyDescent="0.25">
      <c r="B14" s="52"/>
      <c r="C14" s="52"/>
      <c r="D14" s="80" t="s">
        <v>250</v>
      </c>
      <c r="E14" s="92"/>
      <c r="F14" s="85"/>
      <c r="G14" s="92"/>
      <c r="H14" s="85"/>
      <c r="I14" s="92"/>
      <c r="J14" s="85"/>
      <c r="K14" s="92"/>
      <c r="L14" s="85"/>
      <c r="M14" s="92"/>
      <c r="N14" s="85"/>
      <c r="O14" s="92"/>
      <c r="P14" s="85"/>
      <c r="Q14" s="92"/>
      <c r="R14" s="85"/>
      <c r="S14" s="92"/>
      <c r="T14" s="85"/>
      <c r="U14" s="92"/>
      <c r="V14" s="85"/>
      <c r="W14" s="92"/>
      <c r="X14" s="85"/>
      <c r="Y14" s="92"/>
      <c r="Z14" s="85"/>
      <c r="AA14" s="37"/>
      <c r="AB14" s="85"/>
      <c r="AC14" s="37"/>
      <c r="AD14" s="85"/>
      <c r="AE14" s="37"/>
      <c r="AF14" s="85"/>
      <c r="AG14" s="37"/>
      <c r="AH14" s="85"/>
      <c r="AI14" s="37"/>
      <c r="AJ14" s="85"/>
      <c r="AK14" s="37"/>
      <c r="AL14" s="85"/>
      <c r="AM14" s="37"/>
      <c r="AN14" s="85"/>
      <c r="AO14" s="25"/>
      <c r="AP14" s="80" t="s">
        <v>251</v>
      </c>
    </row>
    <row r="15" spans="2:42" ht="10.5" customHeight="1" x14ac:dyDescent="0.25">
      <c r="B15" s="52">
        <v>2</v>
      </c>
      <c r="C15" s="52"/>
      <c r="D15" s="24" t="s">
        <v>252</v>
      </c>
      <c r="E15" s="92" t="s">
        <v>90</v>
      </c>
      <c r="F15" s="85"/>
      <c r="G15" s="92" t="s">
        <v>90</v>
      </c>
      <c r="H15" s="85"/>
      <c r="I15" s="92" t="s">
        <v>90</v>
      </c>
      <c r="J15" s="85"/>
      <c r="K15" s="92" t="s">
        <v>90</v>
      </c>
      <c r="L15" s="85"/>
      <c r="M15" s="92" t="s">
        <v>90</v>
      </c>
      <c r="N15" s="85"/>
      <c r="O15" s="92" t="s">
        <v>90</v>
      </c>
      <c r="P15" s="85"/>
      <c r="Q15" s="92" t="s">
        <v>90</v>
      </c>
      <c r="R15" s="85"/>
      <c r="S15" s="92" t="s">
        <v>90</v>
      </c>
      <c r="T15" s="85"/>
      <c r="U15" s="92" t="s">
        <v>90</v>
      </c>
      <c r="V15" s="85"/>
      <c r="W15" s="92" t="s">
        <v>90</v>
      </c>
      <c r="X15" s="85"/>
      <c r="Y15" s="92" t="s">
        <v>90</v>
      </c>
      <c r="Z15" s="85"/>
      <c r="AA15" s="92" t="s">
        <v>90</v>
      </c>
      <c r="AB15" s="85"/>
      <c r="AC15" s="92" t="s">
        <v>90</v>
      </c>
      <c r="AD15" s="85"/>
      <c r="AE15" s="92" t="s">
        <v>90</v>
      </c>
      <c r="AF15" s="85"/>
      <c r="AG15" s="92" t="s">
        <v>90</v>
      </c>
      <c r="AH15" s="85"/>
      <c r="AI15" s="92" t="s">
        <v>90</v>
      </c>
      <c r="AJ15" s="85"/>
      <c r="AK15" s="92" t="s">
        <v>90</v>
      </c>
      <c r="AL15" s="85"/>
      <c r="AM15" s="92" t="s">
        <v>90</v>
      </c>
      <c r="AN15" s="85"/>
      <c r="AO15" s="25"/>
      <c r="AP15" s="24" t="s">
        <v>253</v>
      </c>
    </row>
    <row r="16" spans="2:42" ht="10.5" customHeight="1" x14ac:dyDescent="0.25">
      <c r="B16" s="52">
        <v>3</v>
      </c>
      <c r="C16" s="52"/>
      <c r="D16" s="24" t="s">
        <v>256</v>
      </c>
      <c r="E16" s="92">
        <v>108</v>
      </c>
      <c r="F16" s="85"/>
      <c r="G16" s="92">
        <v>108</v>
      </c>
      <c r="H16" s="85"/>
      <c r="I16" s="92">
        <v>109</v>
      </c>
      <c r="J16" s="85"/>
      <c r="K16" s="92">
        <v>109</v>
      </c>
      <c r="L16" s="85"/>
      <c r="M16" s="92">
        <v>109</v>
      </c>
      <c r="N16" s="85"/>
      <c r="O16" s="92">
        <v>109</v>
      </c>
      <c r="P16" s="85"/>
      <c r="Q16" s="92">
        <v>109</v>
      </c>
      <c r="R16" s="85"/>
      <c r="S16" s="92">
        <v>109</v>
      </c>
      <c r="T16" s="85"/>
      <c r="U16" s="92">
        <v>109</v>
      </c>
      <c r="V16" s="85"/>
      <c r="W16" s="92">
        <v>109</v>
      </c>
      <c r="X16" s="85"/>
      <c r="Y16" s="92">
        <v>109</v>
      </c>
      <c r="Z16" s="85"/>
      <c r="AA16" s="37">
        <v>109</v>
      </c>
      <c r="AB16" s="85"/>
      <c r="AC16" s="37">
        <v>109</v>
      </c>
      <c r="AD16" s="85"/>
      <c r="AE16" s="37">
        <v>109</v>
      </c>
      <c r="AF16" s="85"/>
      <c r="AG16" s="37">
        <v>109</v>
      </c>
      <c r="AH16" s="85"/>
      <c r="AI16" s="37"/>
      <c r="AJ16" s="85"/>
      <c r="AK16" s="37"/>
      <c r="AL16" s="85"/>
      <c r="AM16" s="37"/>
      <c r="AN16" s="85"/>
      <c r="AO16" s="25"/>
      <c r="AP16" s="24" t="s">
        <v>104</v>
      </c>
    </row>
    <row r="17" spans="2:42" ht="10.5" customHeight="1" x14ac:dyDescent="0.25">
      <c r="B17" s="52">
        <v>4</v>
      </c>
      <c r="C17" s="52"/>
      <c r="D17" s="24" t="s">
        <v>257</v>
      </c>
      <c r="E17" s="92">
        <v>108</v>
      </c>
      <c r="F17" s="85"/>
      <c r="G17" s="92">
        <v>108</v>
      </c>
      <c r="H17" s="85"/>
      <c r="I17" s="92">
        <v>109</v>
      </c>
      <c r="J17" s="85"/>
      <c r="K17" s="92">
        <v>109</v>
      </c>
      <c r="L17" s="85"/>
      <c r="M17" s="92">
        <v>109</v>
      </c>
      <c r="N17" s="85"/>
      <c r="O17" s="92">
        <v>109</v>
      </c>
      <c r="P17" s="85"/>
      <c r="Q17" s="92">
        <v>109</v>
      </c>
      <c r="R17" s="85"/>
      <c r="S17" s="92">
        <v>109</v>
      </c>
      <c r="T17" s="85"/>
      <c r="U17" s="92">
        <v>109</v>
      </c>
      <c r="V17" s="85"/>
      <c r="W17" s="92">
        <v>109</v>
      </c>
      <c r="X17" s="85"/>
      <c r="Y17" s="92">
        <v>109</v>
      </c>
      <c r="Z17" s="85"/>
      <c r="AA17" s="37">
        <v>109</v>
      </c>
      <c r="AB17" s="85"/>
      <c r="AC17" s="37">
        <v>109</v>
      </c>
      <c r="AD17" s="85"/>
      <c r="AE17" s="37">
        <v>109</v>
      </c>
      <c r="AF17" s="85"/>
      <c r="AG17" s="37">
        <v>109</v>
      </c>
      <c r="AH17" s="85"/>
      <c r="AI17" s="37"/>
      <c r="AJ17" s="85"/>
      <c r="AK17" s="37"/>
      <c r="AL17" s="85"/>
      <c r="AM17" s="37"/>
      <c r="AN17" s="85"/>
      <c r="AO17" s="25"/>
      <c r="AP17" s="24" t="s">
        <v>98</v>
      </c>
    </row>
    <row r="18" spans="2:42" ht="6" customHeight="1" x14ac:dyDescent="0.25">
      <c r="B18" s="44"/>
      <c r="C18" s="44"/>
      <c r="D18" s="87"/>
      <c r="E18" s="90"/>
      <c r="F18" s="91"/>
      <c r="G18" s="90"/>
      <c r="H18" s="91"/>
      <c r="I18" s="90"/>
      <c r="J18" s="91"/>
      <c r="K18" s="90"/>
      <c r="L18" s="91"/>
      <c r="M18" s="90"/>
      <c r="N18" s="91"/>
      <c r="O18" s="90"/>
      <c r="P18" s="91"/>
      <c r="Q18" s="90"/>
      <c r="R18" s="91"/>
      <c r="S18" s="90"/>
      <c r="T18" s="91"/>
      <c r="U18" s="90"/>
      <c r="V18" s="91"/>
      <c r="W18" s="90"/>
      <c r="X18" s="91"/>
      <c r="Y18" s="90"/>
      <c r="Z18" s="91"/>
      <c r="AA18" s="88"/>
      <c r="AB18" s="91"/>
      <c r="AC18" s="88"/>
      <c r="AD18" s="91"/>
      <c r="AE18" s="88"/>
      <c r="AF18" s="91"/>
      <c r="AG18" s="88"/>
      <c r="AH18" s="91"/>
      <c r="AI18" s="88"/>
      <c r="AJ18" s="91"/>
      <c r="AK18" s="88"/>
      <c r="AL18" s="91"/>
      <c r="AM18" s="88"/>
      <c r="AN18" s="91"/>
      <c r="AO18" s="51"/>
      <c r="AP18" s="87"/>
    </row>
    <row r="19" spans="2:42" ht="6" customHeight="1" x14ac:dyDescent="0.25">
      <c r="B19" s="52"/>
      <c r="C19" s="52"/>
      <c r="D19" s="24"/>
      <c r="E19" s="92"/>
      <c r="F19" s="85"/>
      <c r="G19" s="92"/>
      <c r="H19" s="85"/>
      <c r="I19" s="92"/>
      <c r="J19" s="85"/>
      <c r="K19" s="92"/>
      <c r="L19" s="85"/>
      <c r="M19" s="92"/>
      <c r="N19" s="85"/>
      <c r="O19" s="92"/>
      <c r="P19" s="85"/>
      <c r="Q19" s="92"/>
      <c r="R19" s="85"/>
      <c r="S19" s="92"/>
      <c r="T19" s="85"/>
      <c r="U19" s="92"/>
      <c r="V19" s="85"/>
      <c r="W19" s="92"/>
      <c r="X19" s="85"/>
      <c r="Y19" s="92"/>
      <c r="Z19" s="85"/>
      <c r="AA19" s="37"/>
      <c r="AB19" s="85"/>
      <c r="AC19" s="37"/>
      <c r="AD19" s="85"/>
      <c r="AE19" s="37"/>
      <c r="AF19" s="85"/>
      <c r="AG19" s="37"/>
      <c r="AH19" s="85"/>
      <c r="AI19" s="37"/>
      <c r="AJ19" s="85"/>
      <c r="AK19" s="37"/>
      <c r="AL19" s="85"/>
      <c r="AM19" s="37"/>
      <c r="AN19" s="85"/>
      <c r="AO19" s="25"/>
      <c r="AP19" s="24"/>
    </row>
    <row r="20" spans="2:42" ht="10.5" customHeight="1" x14ac:dyDescent="0.25">
      <c r="B20" s="52"/>
      <c r="C20" s="52"/>
      <c r="D20" s="80" t="s">
        <v>264</v>
      </c>
      <c r="E20" s="92"/>
      <c r="F20" s="85"/>
      <c r="G20" s="92"/>
      <c r="H20" s="85"/>
      <c r="I20" s="92"/>
      <c r="J20" s="85"/>
      <c r="K20" s="92"/>
      <c r="L20" s="85"/>
      <c r="M20" s="92"/>
      <c r="N20" s="85"/>
      <c r="O20" s="92"/>
      <c r="P20" s="85"/>
      <c r="Q20" s="92"/>
      <c r="R20" s="85"/>
      <c r="S20" s="92"/>
      <c r="T20" s="85"/>
      <c r="U20" s="92"/>
      <c r="V20" s="85"/>
      <c r="W20" s="92"/>
      <c r="X20" s="85"/>
      <c r="Y20" s="92"/>
      <c r="Z20" s="85"/>
      <c r="AA20" s="37"/>
      <c r="AB20" s="85"/>
      <c r="AC20" s="37"/>
      <c r="AD20" s="85"/>
      <c r="AE20" s="37"/>
      <c r="AF20" s="85"/>
      <c r="AG20" s="37"/>
      <c r="AH20" s="85"/>
      <c r="AI20" s="37"/>
      <c r="AJ20" s="85"/>
      <c r="AK20" s="37"/>
      <c r="AL20" s="85"/>
      <c r="AM20" s="37"/>
      <c r="AN20" s="85"/>
      <c r="AO20" s="25"/>
      <c r="AP20" s="80" t="s">
        <v>547</v>
      </c>
    </row>
    <row r="21" spans="2:42" ht="10.5" customHeight="1" x14ac:dyDescent="0.25">
      <c r="B21" s="52"/>
      <c r="C21" s="52"/>
      <c r="D21" s="80" t="s">
        <v>265</v>
      </c>
      <c r="E21" s="92"/>
      <c r="F21" s="85"/>
      <c r="G21" s="92"/>
      <c r="H21" s="85"/>
      <c r="I21" s="92"/>
      <c r="J21" s="85"/>
      <c r="K21" s="92"/>
      <c r="L21" s="85"/>
      <c r="M21" s="92"/>
      <c r="N21" s="85"/>
      <c r="O21" s="92"/>
      <c r="P21" s="85"/>
      <c r="Q21" s="92"/>
      <c r="R21" s="85"/>
      <c r="S21" s="92"/>
      <c r="T21" s="85"/>
      <c r="U21" s="92"/>
      <c r="V21" s="85"/>
      <c r="W21" s="92"/>
      <c r="X21" s="85"/>
      <c r="Y21" s="92"/>
      <c r="Z21" s="85"/>
      <c r="AA21" s="37"/>
      <c r="AB21" s="85"/>
      <c r="AC21" s="37"/>
      <c r="AD21" s="85"/>
      <c r="AE21" s="37"/>
      <c r="AF21" s="85"/>
      <c r="AG21" s="37"/>
      <c r="AH21" s="85"/>
      <c r="AI21" s="37"/>
      <c r="AJ21" s="85"/>
      <c r="AK21" s="37"/>
      <c r="AL21" s="85"/>
      <c r="AM21" s="37"/>
      <c r="AN21" s="85"/>
      <c r="AO21" s="25"/>
      <c r="AP21" s="80"/>
    </row>
    <row r="22" spans="2:42" ht="10.5" customHeight="1" x14ac:dyDescent="0.25">
      <c r="B22" s="52">
        <v>5</v>
      </c>
      <c r="C22" s="52"/>
      <c r="D22" s="24" t="s">
        <v>266</v>
      </c>
      <c r="E22" s="92">
        <v>108</v>
      </c>
      <c r="F22" s="85"/>
      <c r="G22" s="92">
        <v>108</v>
      </c>
      <c r="H22" s="85"/>
      <c r="I22" s="92">
        <v>109</v>
      </c>
      <c r="J22" s="85"/>
      <c r="K22" s="92">
        <v>109</v>
      </c>
      <c r="L22" s="85"/>
      <c r="M22" s="92">
        <v>109</v>
      </c>
      <c r="N22" s="85"/>
      <c r="O22" s="92">
        <v>109</v>
      </c>
      <c r="P22" s="85"/>
      <c r="Q22" s="92">
        <v>109</v>
      </c>
      <c r="R22" s="85"/>
      <c r="S22" s="92">
        <v>109</v>
      </c>
      <c r="T22" s="85"/>
      <c r="U22" s="92">
        <v>109</v>
      </c>
      <c r="V22" s="85"/>
      <c r="W22" s="92">
        <v>109</v>
      </c>
      <c r="X22" s="85"/>
      <c r="Y22" s="92">
        <v>109</v>
      </c>
      <c r="Z22" s="85"/>
      <c r="AA22" s="37">
        <v>109</v>
      </c>
      <c r="AB22" s="85"/>
      <c r="AC22" s="37">
        <v>109</v>
      </c>
      <c r="AD22" s="85"/>
      <c r="AE22" s="37">
        <v>109</v>
      </c>
      <c r="AF22" s="85"/>
      <c r="AG22" s="37">
        <v>109</v>
      </c>
      <c r="AH22" s="85"/>
      <c r="AI22" s="37"/>
      <c r="AJ22" s="85"/>
      <c r="AK22" s="37"/>
      <c r="AL22" s="85"/>
      <c r="AM22" s="37"/>
      <c r="AN22" s="85"/>
      <c r="AO22" s="25"/>
      <c r="AP22" s="24" t="s">
        <v>267</v>
      </c>
    </row>
    <row r="23" spans="2:42" ht="10.5" customHeight="1" x14ac:dyDescent="0.25">
      <c r="B23" s="52"/>
      <c r="C23" s="52"/>
      <c r="D23" s="24"/>
      <c r="E23" s="92"/>
      <c r="F23" s="85"/>
      <c r="G23" s="92"/>
      <c r="H23" s="85"/>
      <c r="I23" s="92"/>
      <c r="J23" s="85"/>
      <c r="K23" s="92"/>
      <c r="L23" s="85"/>
      <c r="M23" s="92"/>
      <c r="N23" s="85"/>
      <c r="O23" s="92"/>
      <c r="P23" s="85"/>
      <c r="Q23" s="92"/>
      <c r="R23" s="85"/>
      <c r="S23" s="92"/>
      <c r="T23" s="85"/>
      <c r="U23" s="92"/>
      <c r="V23" s="85"/>
      <c r="W23" s="92"/>
      <c r="X23" s="85"/>
      <c r="Y23" s="92"/>
      <c r="Z23" s="85"/>
      <c r="AA23" s="37"/>
      <c r="AB23" s="85"/>
      <c r="AC23" s="37"/>
      <c r="AD23" s="85"/>
      <c r="AE23" s="37"/>
      <c r="AF23" s="85"/>
      <c r="AG23" s="37"/>
      <c r="AH23" s="85"/>
      <c r="AI23" s="37"/>
      <c r="AJ23" s="85"/>
      <c r="AK23" s="37"/>
      <c r="AL23" s="85"/>
      <c r="AM23" s="37"/>
      <c r="AN23" s="85"/>
      <c r="AO23" s="25"/>
      <c r="AP23" s="24" t="s">
        <v>268</v>
      </c>
    </row>
    <row r="24" spans="2:42" ht="10.5" customHeight="1" x14ac:dyDescent="0.25">
      <c r="B24" s="52"/>
      <c r="C24" s="52"/>
      <c r="D24" s="24"/>
      <c r="E24" s="92"/>
      <c r="F24" s="85"/>
      <c r="G24" s="92"/>
      <c r="H24" s="85"/>
      <c r="I24" s="92"/>
      <c r="J24" s="85"/>
      <c r="K24" s="92"/>
      <c r="L24" s="85"/>
      <c r="M24" s="92"/>
      <c r="N24" s="85"/>
      <c r="O24" s="92"/>
      <c r="P24" s="85"/>
      <c r="Q24" s="92"/>
      <c r="R24" s="85"/>
      <c r="S24" s="92"/>
      <c r="T24" s="85"/>
      <c r="U24" s="92"/>
      <c r="V24" s="85"/>
      <c r="W24" s="92"/>
      <c r="X24" s="85"/>
      <c r="Y24" s="92"/>
      <c r="Z24" s="85"/>
      <c r="AA24" s="37"/>
      <c r="AB24" s="85"/>
      <c r="AC24" s="37"/>
      <c r="AD24" s="85"/>
      <c r="AE24" s="37"/>
      <c r="AF24" s="85"/>
      <c r="AG24" s="37"/>
      <c r="AH24" s="85"/>
      <c r="AI24" s="37"/>
      <c r="AJ24" s="85"/>
      <c r="AK24" s="37"/>
      <c r="AL24" s="85"/>
      <c r="AM24" s="37"/>
      <c r="AN24" s="85"/>
      <c r="AO24" s="25"/>
      <c r="AP24" s="24"/>
    </row>
    <row r="25" spans="2:42" ht="10.5" customHeight="1" x14ac:dyDescent="0.25">
      <c r="B25" s="52">
        <v>6</v>
      </c>
      <c r="C25" s="52"/>
      <c r="D25" s="24" t="s">
        <v>269</v>
      </c>
      <c r="E25" s="92">
        <v>108</v>
      </c>
      <c r="F25" s="85"/>
      <c r="G25" s="92">
        <v>108</v>
      </c>
      <c r="H25" s="85"/>
      <c r="I25" s="92">
        <v>109</v>
      </c>
      <c r="J25" s="85"/>
      <c r="K25" s="92">
        <v>109</v>
      </c>
      <c r="L25" s="85"/>
      <c r="M25" s="92">
        <v>109</v>
      </c>
      <c r="N25" s="85"/>
      <c r="O25" s="92">
        <v>109</v>
      </c>
      <c r="P25" s="85"/>
      <c r="Q25" s="92">
        <v>109</v>
      </c>
      <c r="R25" s="85"/>
      <c r="S25" s="92">
        <v>109</v>
      </c>
      <c r="T25" s="85"/>
      <c r="U25" s="92">
        <v>109</v>
      </c>
      <c r="V25" s="85"/>
      <c r="W25" s="92">
        <v>109</v>
      </c>
      <c r="X25" s="85"/>
      <c r="Y25" s="92">
        <v>109</v>
      </c>
      <c r="Z25" s="85"/>
      <c r="AA25" s="37">
        <v>109</v>
      </c>
      <c r="AB25" s="85"/>
      <c r="AC25" s="37">
        <v>109</v>
      </c>
      <c r="AD25" s="85"/>
      <c r="AE25" s="37">
        <v>109</v>
      </c>
      <c r="AF25" s="85"/>
      <c r="AG25" s="37">
        <v>109</v>
      </c>
      <c r="AH25" s="85"/>
      <c r="AI25" s="37"/>
      <c r="AJ25" s="85"/>
      <c r="AK25" s="37"/>
      <c r="AL25" s="85"/>
      <c r="AM25" s="37"/>
      <c r="AN25" s="85"/>
      <c r="AO25" s="25"/>
      <c r="AP25" s="24" t="s">
        <v>270</v>
      </c>
    </row>
    <row r="26" spans="2:42" ht="6" customHeight="1" x14ac:dyDescent="0.25">
      <c r="B26" s="44"/>
      <c r="C26" s="44"/>
      <c r="D26" s="87"/>
      <c r="E26" s="90"/>
      <c r="F26" s="91"/>
      <c r="G26" s="90"/>
      <c r="H26" s="91"/>
      <c r="I26" s="90"/>
      <c r="J26" s="91"/>
      <c r="K26" s="90"/>
      <c r="L26" s="91"/>
      <c r="M26" s="90"/>
      <c r="N26" s="91"/>
      <c r="O26" s="90"/>
      <c r="P26" s="91"/>
      <c r="Q26" s="90"/>
      <c r="R26" s="91"/>
      <c r="S26" s="90"/>
      <c r="T26" s="91"/>
      <c r="U26" s="90"/>
      <c r="V26" s="91"/>
      <c r="W26" s="90"/>
      <c r="X26" s="91"/>
      <c r="Y26" s="90"/>
      <c r="Z26" s="91"/>
      <c r="AA26" s="88"/>
      <c r="AB26" s="91"/>
      <c r="AC26" s="88"/>
      <c r="AD26" s="91"/>
      <c r="AE26" s="88"/>
      <c r="AF26" s="91"/>
      <c r="AG26" s="88"/>
      <c r="AH26" s="91"/>
      <c r="AI26" s="88"/>
      <c r="AJ26" s="91"/>
      <c r="AK26" s="88"/>
      <c r="AL26" s="91"/>
      <c r="AM26" s="88"/>
      <c r="AN26" s="91"/>
      <c r="AO26" s="51"/>
      <c r="AP26" s="87"/>
    </row>
    <row r="27" spans="2:42" ht="6" customHeight="1" x14ac:dyDescent="0.25">
      <c r="B27" s="52"/>
      <c r="C27" s="52"/>
      <c r="D27" s="24"/>
      <c r="E27" s="24"/>
      <c r="F27" s="24"/>
      <c r="G27" s="24"/>
      <c r="H27" s="24"/>
      <c r="I27" s="24"/>
      <c r="J27" s="24"/>
      <c r="K27" s="24"/>
      <c r="L27" s="24"/>
      <c r="M27" s="24"/>
      <c r="N27" s="24"/>
      <c r="O27" s="24"/>
      <c r="P27" s="24"/>
      <c r="Q27" s="24"/>
      <c r="R27" s="24"/>
      <c r="S27" s="92"/>
      <c r="T27" s="85"/>
      <c r="U27" s="92"/>
      <c r="V27" s="85"/>
      <c r="W27" s="92"/>
      <c r="X27" s="85"/>
      <c r="Y27" s="92"/>
      <c r="Z27" s="85"/>
      <c r="AA27" s="37"/>
      <c r="AB27" s="85"/>
      <c r="AC27" s="37"/>
      <c r="AD27" s="85"/>
      <c r="AE27" s="37"/>
      <c r="AF27" s="85"/>
      <c r="AG27" s="37"/>
      <c r="AH27" s="85"/>
      <c r="AI27" s="37"/>
      <c r="AJ27" s="85"/>
      <c r="AK27" s="37"/>
      <c r="AL27" s="85"/>
      <c r="AM27" s="37"/>
      <c r="AN27" s="85"/>
      <c r="AO27" s="25"/>
      <c r="AP27" s="24"/>
    </row>
    <row r="28" spans="2:42" ht="10.5" customHeight="1" x14ac:dyDescent="0.25">
      <c r="B28" s="52"/>
      <c r="C28" s="52"/>
      <c r="D28" s="24"/>
      <c r="E28" s="24"/>
      <c r="F28" s="24"/>
      <c r="G28" s="24"/>
      <c r="H28" s="24"/>
      <c r="I28" s="24"/>
      <c r="J28" s="24"/>
      <c r="K28" s="24"/>
      <c r="L28" s="24"/>
      <c r="M28" s="24"/>
      <c r="N28" s="24"/>
      <c r="O28" s="24"/>
      <c r="P28" s="24"/>
      <c r="Q28" s="24"/>
      <c r="R28" s="24"/>
      <c r="S28" s="92"/>
      <c r="T28" s="85"/>
      <c r="U28" s="92"/>
      <c r="V28" s="85"/>
      <c r="W28" s="92"/>
      <c r="X28" s="85"/>
      <c r="Y28" s="92"/>
      <c r="Z28" s="85"/>
      <c r="AA28" s="37"/>
      <c r="AB28" s="85"/>
      <c r="AC28" s="37"/>
      <c r="AD28" s="85"/>
      <c r="AE28" s="37"/>
      <c r="AF28" s="85"/>
      <c r="AG28" s="37"/>
      <c r="AH28" s="85"/>
      <c r="AI28" s="37"/>
      <c r="AJ28" s="85"/>
      <c r="AK28" s="37"/>
      <c r="AL28" s="85"/>
      <c r="AM28" s="37"/>
      <c r="AN28" s="85"/>
      <c r="AO28" s="25"/>
      <c r="AP28" s="24"/>
    </row>
    <row r="29" spans="2:42" ht="14.25" customHeight="1" x14ac:dyDescent="0.25">
      <c r="B29" s="648" t="s">
        <v>284</v>
      </c>
      <c r="C29" s="650"/>
      <c r="D29" s="650"/>
      <c r="E29" s="615"/>
      <c r="F29" s="616"/>
      <c r="G29" s="615"/>
      <c r="H29" s="616"/>
      <c r="I29" s="615"/>
      <c r="J29" s="616"/>
      <c r="K29" s="615"/>
      <c r="L29" s="616"/>
      <c r="M29" s="615"/>
      <c r="N29" s="616"/>
      <c r="O29" s="615"/>
      <c r="P29" s="616"/>
      <c r="Q29" s="615"/>
      <c r="R29" s="616"/>
      <c r="S29" s="615"/>
      <c r="T29" s="616"/>
      <c r="U29" s="615"/>
      <c r="V29" s="616"/>
      <c r="W29" s="615"/>
      <c r="X29" s="616"/>
      <c r="Y29" s="615"/>
      <c r="Z29" s="616"/>
      <c r="AA29" s="615"/>
      <c r="AB29" s="616"/>
      <c r="AC29" s="615"/>
      <c r="AD29" s="616"/>
      <c r="AE29" s="615"/>
      <c r="AF29" s="616"/>
      <c r="AG29" s="615"/>
      <c r="AH29" s="616"/>
      <c r="AI29" s="615"/>
      <c r="AJ29" s="616"/>
      <c r="AK29" s="615"/>
      <c r="AL29" s="616"/>
      <c r="AM29" s="615"/>
      <c r="AN29" s="616"/>
      <c r="AO29" s="648" t="s">
        <v>285</v>
      </c>
      <c r="AP29" s="650"/>
    </row>
    <row r="30" spans="2:42" ht="6" customHeight="1" x14ac:dyDescent="0.25">
      <c r="B30" s="96"/>
      <c r="C30" s="154"/>
      <c r="D30" s="154"/>
      <c r="E30" s="97"/>
      <c r="F30" s="98"/>
      <c r="G30" s="97"/>
      <c r="H30" s="98"/>
      <c r="I30" s="97"/>
      <c r="J30" s="98"/>
      <c r="K30" s="97"/>
      <c r="L30" s="98"/>
      <c r="M30" s="97"/>
      <c r="N30" s="98"/>
      <c r="O30" s="97"/>
      <c r="P30" s="98"/>
      <c r="Q30" s="97"/>
      <c r="R30" s="98"/>
      <c r="S30" s="97"/>
      <c r="T30" s="98"/>
      <c r="U30" s="97"/>
      <c r="V30" s="98"/>
      <c r="W30" s="97"/>
      <c r="X30" s="98"/>
      <c r="Y30" s="97"/>
      <c r="Z30" s="98"/>
      <c r="AA30" s="214"/>
      <c r="AB30" s="215"/>
      <c r="AC30" s="386"/>
      <c r="AD30" s="384"/>
      <c r="AE30" s="464"/>
      <c r="AF30" s="463"/>
      <c r="AG30" s="464"/>
      <c r="AH30" s="463"/>
      <c r="AI30" s="464"/>
      <c r="AJ30" s="463"/>
      <c r="AK30" s="464"/>
      <c r="AL30" s="463"/>
      <c r="AM30" s="97"/>
      <c r="AN30" s="98"/>
      <c r="AO30" s="96"/>
      <c r="AP30" s="154"/>
    </row>
    <row r="31" spans="2:42" ht="6" customHeight="1" x14ac:dyDescent="0.25">
      <c r="B31" s="52"/>
      <c r="C31" s="52"/>
      <c r="D31" s="78"/>
      <c r="E31" s="92"/>
      <c r="F31" s="85"/>
      <c r="G31" s="92"/>
      <c r="H31" s="85"/>
      <c r="I31" s="92"/>
      <c r="J31" s="85"/>
      <c r="K31" s="92"/>
      <c r="L31" s="85"/>
      <c r="M31" s="92"/>
      <c r="N31" s="85"/>
      <c r="O31" s="92"/>
      <c r="P31" s="85"/>
      <c r="Q31" s="92"/>
      <c r="R31" s="85"/>
      <c r="S31" s="92"/>
      <c r="T31" s="85"/>
      <c r="U31" s="92"/>
      <c r="V31" s="85"/>
      <c r="W31" s="92"/>
      <c r="X31" s="85"/>
      <c r="Y31" s="92"/>
      <c r="Z31" s="85"/>
      <c r="AA31" s="37"/>
      <c r="AB31" s="85"/>
      <c r="AC31" s="37"/>
      <c r="AD31" s="85"/>
      <c r="AE31" s="37"/>
      <c r="AF31" s="85"/>
      <c r="AG31" s="37"/>
      <c r="AH31" s="85"/>
      <c r="AI31" s="37"/>
      <c r="AJ31" s="85"/>
      <c r="AK31" s="37"/>
      <c r="AL31" s="85"/>
      <c r="AM31" s="37"/>
      <c r="AN31" s="85"/>
      <c r="AO31" s="25"/>
      <c r="AP31" s="78"/>
    </row>
    <row r="32" spans="2:42" ht="10.5" customHeight="1" x14ac:dyDescent="0.25">
      <c r="B32" s="52"/>
      <c r="C32" s="52"/>
      <c r="D32" s="80" t="s">
        <v>286</v>
      </c>
      <c r="E32" s="92"/>
      <c r="F32" s="85"/>
      <c r="G32" s="92"/>
      <c r="H32" s="85"/>
      <c r="I32" s="92"/>
      <c r="J32" s="85"/>
      <c r="K32" s="92"/>
      <c r="L32" s="85"/>
      <c r="M32" s="92"/>
      <c r="N32" s="85"/>
      <c r="O32" s="92"/>
      <c r="P32" s="85"/>
      <c r="Q32" s="92"/>
      <c r="R32" s="85"/>
      <c r="S32" s="92"/>
      <c r="T32" s="85"/>
      <c r="U32" s="92"/>
      <c r="V32" s="85"/>
      <c r="W32" s="92"/>
      <c r="X32" s="85"/>
      <c r="Y32" s="92"/>
      <c r="Z32" s="85"/>
      <c r="AA32" s="37"/>
      <c r="AB32" s="85"/>
      <c r="AC32" s="37"/>
      <c r="AD32" s="85"/>
      <c r="AE32" s="37"/>
      <c r="AF32" s="85"/>
      <c r="AG32" s="37"/>
      <c r="AH32" s="85"/>
      <c r="AI32" s="37"/>
      <c r="AJ32" s="85"/>
      <c r="AK32" s="37"/>
      <c r="AL32" s="85"/>
      <c r="AM32" s="37"/>
      <c r="AN32" s="85"/>
      <c r="AO32" s="25"/>
      <c r="AP32" s="80" t="s">
        <v>287</v>
      </c>
    </row>
    <row r="33" spans="2:42" ht="10.5" customHeight="1" x14ac:dyDescent="0.25">
      <c r="B33" s="52">
        <v>7</v>
      </c>
      <c r="C33" s="52"/>
      <c r="D33" s="24" t="s">
        <v>288</v>
      </c>
      <c r="E33" s="37">
        <v>151.9</v>
      </c>
      <c r="F33" s="85"/>
      <c r="G33" s="37">
        <v>504.8</v>
      </c>
      <c r="H33" s="85"/>
      <c r="I33" s="37">
        <v>1666.1</v>
      </c>
      <c r="J33" s="85"/>
      <c r="K33" s="37">
        <v>1638.3</v>
      </c>
      <c r="L33" s="85"/>
      <c r="M33" s="37">
        <v>269.7</v>
      </c>
      <c r="N33" s="85"/>
      <c r="O33" s="37">
        <v>157.1</v>
      </c>
      <c r="P33" s="85"/>
      <c r="Q33" s="37">
        <v>207.5</v>
      </c>
      <c r="R33" s="85"/>
      <c r="S33" s="92">
        <v>156.9</v>
      </c>
      <c r="T33" s="85"/>
      <c r="U33" s="37">
        <v>168.1</v>
      </c>
      <c r="V33" s="85"/>
      <c r="W33" s="37">
        <v>213.6</v>
      </c>
      <c r="X33" s="85"/>
      <c r="Y33" s="37">
        <v>171.1</v>
      </c>
      <c r="Z33" s="85"/>
      <c r="AA33" s="37">
        <v>174.6</v>
      </c>
      <c r="AB33" s="217"/>
      <c r="AC33" s="37">
        <v>497</v>
      </c>
      <c r="AD33" s="388"/>
      <c r="AE33" s="37">
        <v>1798</v>
      </c>
      <c r="AF33" s="466"/>
      <c r="AG33" s="37">
        <v>2088</v>
      </c>
      <c r="AH33" s="466"/>
      <c r="AI33" s="37"/>
      <c r="AJ33" s="466"/>
      <c r="AK33" s="37"/>
      <c r="AL33" s="466"/>
      <c r="AM33" s="37"/>
      <c r="AN33" s="24"/>
      <c r="AO33" s="25"/>
      <c r="AP33" s="24" t="s">
        <v>289</v>
      </c>
    </row>
    <row r="34" spans="2:42" ht="10.5" customHeight="1" x14ac:dyDescent="0.25">
      <c r="B34" s="52">
        <v>8</v>
      </c>
      <c r="C34" s="52"/>
      <c r="D34" s="24" t="s">
        <v>290</v>
      </c>
      <c r="E34" s="212" t="s">
        <v>91</v>
      </c>
      <c r="F34" s="212"/>
      <c r="G34" s="212" t="s">
        <v>91</v>
      </c>
      <c r="H34" s="212"/>
      <c r="I34" s="212" t="s">
        <v>91</v>
      </c>
      <c r="J34" s="212"/>
      <c r="K34" s="212" t="s">
        <v>91</v>
      </c>
      <c r="L34" s="24"/>
      <c r="M34" s="33">
        <v>600.29999999999995</v>
      </c>
      <c r="N34" s="33"/>
      <c r="O34" s="33">
        <v>349.7</v>
      </c>
      <c r="P34" s="33"/>
      <c r="Q34" s="33">
        <v>462</v>
      </c>
      <c r="R34" s="33"/>
      <c r="S34" s="33">
        <v>496.7</v>
      </c>
      <c r="T34" s="33"/>
      <c r="U34" s="33">
        <v>716.4</v>
      </c>
      <c r="V34" s="33"/>
      <c r="W34" s="33">
        <v>676.4</v>
      </c>
      <c r="X34" s="33"/>
      <c r="Y34" s="33">
        <v>624.1</v>
      </c>
      <c r="Z34" s="24"/>
      <c r="AA34" s="37">
        <v>1280.4000000000001</v>
      </c>
      <c r="AB34" s="217"/>
      <c r="AC34" s="37">
        <v>513</v>
      </c>
      <c r="AD34" s="388"/>
      <c r="AE34" s="37">
        <v>37</v>
      </c>
      <c r="AF34" s="466"/>
      <c r="AG34" s="37">
        <v>29</v>
      </c>
      <c r="AH34" s="466"/>
      <c r="AI34" s="37"/>
      <c r="AJ34" s="466"/>
      <c r="AK34" s="37"/>
      <c r="AL34" s="466"/>
      <c r="AM34" s="37"/>
      <c r="AN34" s="24"/>
      <c r="AO34" s="25"/>
      <c r="AP34" s="24" t="s">
        <v>291</v>
      </c>
    </row>
    <row r="35" spans="2:42" ht="10.5" customHeight="1" x14ac:dyDescent="0.25">
      <c r="B35" s="52">
        <v>9</v>
      </c>
      <c r="C35" s="52"/>
      <c r="D35" s="24" t="s">
        <v>292</v>
      </c>
      <c r="E35" s="37">
        <v>282.60000000000002</v>
      </c>
      <c r="F35" s="85"/>
      <c r="G35" s="37">
        <v>246.4</v>
      </c>
      <c r="H35" s="85"/>
      <c r="I35" s="37">
        <v>523.9</v>
      </c>
      <c r="J35" s="85"/>
      <c r="K35" s="37">
        <v>522.79999999999995</v>
      </c>
      <c r="L35" s="85"/>
      <c r="M35" s="266">
        <v>610.79999999999995</v>
      </c>
      <c r="N35" s="85"/>
      <c r="O35" s="37">
        <v>693.5</v>
      </c>
      <c r="P35" s="85"/>
      <c r="Q35" s="37">
        <v>799.7</v>
      </c>
      <c r="R35" s="85"/>
      <c r="S35" s="92">
        <v>834.8</v>
      </c>
      <c r="T35" s="85"/>
      <c r="U35" s="37">
        <v>842.8</v>
      </c>
      <c r="V35" s="85"/>
      <c r="W35" s="37">
        <v>821.5</v>
      </c>
      <c r="X35" s="85"/>
      <c r="Y35" s="37">
        <v>734.7</v>
      </c>
      <c r="Z35" s="85"/>
      <c r="AA35" s="37">
        <v>744.8</v>
      </c>
      <c r="AB35" s="217"/>
      <c r="AC35" s="37">
        <v>774.4</v>
      </c>
      <c r="AD35" s="388"/>
      <c r="AE35" s="37">
        <v>755.2</v>
      </c>
      <c r="AF35" s="466"/>
      <c r="AG35" s="37">
        <v>753.1</v>
      </c>
      <c r="AH35" s="466"/>
      <c r="AI35" s="37"/>
      <c r="AJ35" s="466"/>
      <c r="AK35" s="37"/>
      <c r="AL35" s="466"/>
      <c r="AM35" s="37"/>
      <c r="AN35" s="24"/>
      <c r="AO35" s="25"/>
      <c r="AP35" s="24" t="s">
        <v>293</v>
      </c>
    </row>
    <row r="36" spans="2:42" s="232" customFormat="1" ht="10.5" customHeight="1" x14ac:dyDescent="0.25">
      <c r="B36" s="270">
        <v>10</v>
      </c>
      <c r="C36" s="270"/>
      <c r="D36" s="272" t="s">
        <v>257</v>
      </c>
      <c r="E36" s="37">
        <v>434.5</v>
      </c>
      <c r="F36" s="37"/>
      <c r="G36" s="37">
        <v>751.2</v>
      </c>
      <c r="H36" s="37"/>
      <c r="I36" s="37">
        <v>2190</v>
      </c>
      <c r="J36" s="37"/>
      <c r="K36" s="37">
        <v>2161.1</v>
      </c>
      <c r="L36" s="271"/>
      <c r="M36" s="37">
        <v>1480.8</v>
      </c>
      <c r="N36" s="37"/>
      <c r="O36" s="37">
        <v>1200.3</v>
      </c>
      <c r="P36" s="37"/>
      <c r="Q36" s="37">
        <v>1469.2</v>
      </c>
      <c r="R36" s="37"/>
      <c r="S36" s="37">
        <v>1488.4</v>
      </c>
      <c r="T36" s="37"/>
      <c r="U36" s="37">
        <v>1727.3</v>
      </c>
      <c r="V36" s="37"/>
      <c r="W36" s="37">
        <v>1711.5</v>
      </c>
      <c r="X36" s="37"/>
      <c r="Y36" s="37">
        <v>1529.9</v>
      </c>
      <c r="Z36" s="37"/>
      <c r="AA36" s="37">
        <v>2199.8000000000002</v>
      </c>
      <c r="AB36" s="272"/>
      <c r="AC36" s="37">
        <v>1784.4</v>
      </c>
      <c r="AD36" s="388"/>
      <c r="AE36" s="37">
        <v>2590.1999999999998</v>
      </c>
      <c r="AF36" s="466"/>
      <c r="AG36" s="37">
        <v>2870.1</v>
      </c>
      <c r="AH36" s="466"/>
      <c r="AI36" s="37"/>
      <c r="AJ36" s="466"/>
      <c r="AK36" s="37"/>
      <c r="AL36" s="466"/>
      <c r="AM36" s="37"/>
      <c r="AN36" s="272"/>
      <c r="AO36" s="271"/>
      <c r="AP36" s="272" t="s">
        <v>98</v>
      </c>
    </row>
    <row r="37" spans="2:42" ht="6" customHeight="1" x14ac:dyDescent="0.25">
      <c r="B37" s="44"/>
      <c r="C37" s="44"/>
      <c r="D37" s="87"/>
      <c r="E37" s="88"/>
      <c r="F37" s="91"/>
      <c r="G37" s="88"/>
      <c r="H37" s="91"/>
      <c r="I37" s="88"/>
      <c r="J37" s="91"/>
      <c r="K37" s="88"/>
      <c r="L37" s="91"/>
      <c r="M37" s="88"/>
      <c r="N37" s="91"/>
      <c r="O37" s="88"/>
      <c r="P37" s="91"/>
      <c r="Q37" s="88"/>
      <c r="R37" s="91"/>
      <c r="S37" s="90"/>
      <c r="T37" s="91"/>
      <c r="U37" s="88"/>
      <c r="V37" s="91"/>
      <c r="W37" s="88"/>
      <c r="X37" s="91"/>
      <c r="Y37" s="88"/>
      <c r="Z37" s="91"/>
      <c r="AA37" s="88"/>
      <c r="AB37" s="87"/>
      <c r="AC37" s="88"/>
      <c r="AD37" s="87"/>
      <c r="AE37" s="88"/>
      <c r="AF37" s="87"/>
      <c r="AG37" s="88"/>
      <c r="AH37" s="87"/>
      <c r="AI37" s="88"/>
      <c r="AJ37" s="87"/>
      <c r="AK37" s="88"/>
      <c r="AL37" s="87"/>
      <c r="AM37" s="88"/>
      <c r="AN37" s="87"/>
      <c r="AO37" s="51"/>
      <c r="AP37" s="87"/>
    </row>
    <row r="38" spans="2:42" ht="6" customHeight="1" x14ac:dyDescent="0.25">
      <c r="B38" s="52"/>
      <c r="C38" s="52"/>
      <c r="D38" s="24"/>
      <c r="E38" s="37"/>
      <c r="F38" s="85"/>
      <c r="G38" s="37"/>
      <c r="H38" s="85"/>
      <c r="I38" s="37"/>
      <c r="J38" s="85"/>
      <c r="K38" s="37"/>
      <c r="L38" s="85"/>
      <c r="M38" s="37"/>
      <c r="N38" s="85"/>
      <c r="O38" s="37"/>
      <c r="P38" s="85"/>
      <c r="Q38" s="37"/>
      <c r="R38" s="85"/>
      <c r="S38" s="92"/>
      <c r="T38" s="85"/>
      <c r="U38" s="37"/>
      <c r="V38" s="85"/>
      <c r="W38" s="37"/>
      <c r="X38" s="85"/>
      <c r="Y38" s="37"/>
      <c r="Z38" s="85"/>
      <c r="AA38" s="217"/>
      <c r="AB38" s="217"/>
      <c r="AC38" s="388"/>
      <c r="AD38" s="388"/>
      <c r="AE38" s="466"/>
      <c r="AF38" s="466"/>
      <c r="AG38" s="466"/>
      <c r="AH38" s="466"/>
      <c r="AI38" s="466"/>
      <c r="AJ38" s="466"/>
      <c r="AK38" s="466"/>
      <c r="AL38" s="466"/>
      <c r="AM38" s="24"/>
      <c r="AN38" s="24"/>
      <c r="AO38" s="25"/>
      <c r="AP38" s="24"/>
    </row>
    <row r="39" spans="2:42" ht="10.5" customHeight="1" x14ac:dyDescent="0.25">
      <c r="B39" s="52"/>
      <c r="C39" s="52"/>
      <c r="D39" s="80" t="s">
        <v>294</v>
      </c>
      <c r="E39" s="37"/>
      <c r="F39" s="85"/>
      <c r="G39" s="37"/>
      <c r="H39" s="85"/>
      <c r="I39" s="37"/>
      <c r="J39" s="85"/>
      <c r="K39" s="37"/>
      <c r="L39" s="85"/>
      <c r="M39" s="37"/>
      <c r="N39" s="85"/>
      <c r="O39" s="37"/>
      <c r="P39" s="85"/>
      <c r="Q39" s="37"/>
      <c r="R39" s="85"/>
      <c r="S39" s="92"/>
      <c r="T39" s="85"/>
      <c r="U39" s="37"/>
      <c r="V39" s="85"/>
      <c r="W39" s="37"/>
      <c r="X39" s="85"/>
      <c r="Y39" s="37"/>
      <c r="Z39" s="85"/>
      <c r="AA39" s="217"/>
      <c r="AB39" s="217"/>
      <c r="AC39" s="388"/>
      <c r="AD39" s="388"/>
      <c r="AE39" s="466"/>
      <c r="AF39" s="466"/>
      <c r="AG39" s="466"/>
      <c r="AH39" s="466"/>
      <c r="AI39" s="466"/>
      <c r="AJ39" s="466"/>
      <c r="AK39" s="466"/>
      <c r="AL39" s="466"/>
      <c r="AM39" s="24"/>
      <c r="AN39" s="24"/>
      <c r="AO39" s="25"/>
      <c r="AP39" s="80" t="s">
        <v>450</v>
      </c>
    </row>
    <row r="40" spans="2:42" ht="11.25" customHeight="1" x14ac:dyDescent="0.25">
      <c r="B40" s="270">
        <v>11</v>
      </c>
      <c r="C40" s="52"/>
      <c r="D40" s="327" t="s">
        <v>632</v>
      </c>
      <c r="E40" s="37">
        <v>60.39</v>
      </c>
      <c r="F40" s="92"/>
      <c r="G40" s="37">
        <v>60.39</v>
      </c>
      <c r="H40" s="92"/>
      <c r="I40" s="37">
        <v>49.7</v>
      </c>
      <c r="J40" s="92"/>
      <c r="K40" s="37">
        <v>20.945</v>
      </c>
      <c r="L40" s="92"/>
      <c r="M40" s="37">
        <v>21.548999999999999</v>
      </c>
      <c r="N40" s="92"/>
      <c r="O40" s="37">
        <v>20.539000000000001</v>
      </c>
      <c r="P40" s="92"/>
      <c r="Q40" s="37">
        <v>21.753</v>
      </c>
      <c r="R40" s="92"/>
      <c r="S40" s="37">
        <v>20.370999999999999</v>
      </c>
      <c r="T40" s="85"/>
      <c r="U40" s="37">
        <v>19.544</v>
      </c>
      <c r="V40" s="92"/>
      <c r="W40" s="37">
        <v>20.5</v>
      </c>
      <c r="X40" s="92"/>
      <c r="Y40" s="37">
        <v>23.46</v>
      </c>
      <c r="Z40" s="85"/>
      <c r="AA40" s="37">
        <v>38.298999999999999</v>
      </c>
      <c r="AB40" s="217"/>
      <c r="AC40" s="37">
        <v>37.793999999999997</v>
      </c>
      <c r="AD40" s="388"/>
      <c r="AE40" s="37">
        <v>38.994999999999997</v>
      </c>
      <c r="AF40" s="466"/>
      <c r="AG40" s="37">
        <v>57.109000000000002</v>
      </c>
      <c r="AH40" s="466"/>
      <c r="AI40" s="37"/>
      <c r="AJ40" s="466"/>
      <c r="AK40" s="37"/>
      <c r="AL40" s="466"/>
      <c r="AM40" s="37"/>
      <c r="AN40" s="24"/>
      <c r="AO40" s="25"/>
      <c r="AP40" s="327" t="s">
        <v>631</v>
      </c>
    </row>
    <row r="41" spans="2:42" ht="6" customHeight="1" x14ac:dyDescent="0.25">
      <c r="B41" s="97"/>
      <c r="C41" s="97"/>
      <c r="D41" s="58"/>
      <c r="E41" s="100"/>
      <c r="F41" s="22"/>
      <c r="G41" s="100"/>
      <c r="H41" s="22"/>
      <c r="I41" s="100"/>
      <c r="J41" s="22"/>
      <c r="K41" s="100"/>
      <c r="L41" s="22"/>
      <c r="M41" s="100"/>
      <c r="N41" s="22"/>
      <c r="O41" s="100"/>
      <c r="P41" s="22"/>
      <c r="Q41" s="100"/>
      <c r="R41" s="22"/>
      <c r="S41" s="100"/>
      <c r="T41" s="22"/>
      <c r="U41" s="100"/>
      <c r="V41" s="22"/>
      <c r="W41" s="100"/>
      <c r="X41" s="22"/>
      <c r="Y41" s="100"/>
      <c r="Z41" s="22"/>
      <c r="AA41" s="100"/>
      <c r="AB41" s="22"/>
      <c r="AC41" s="100"/>
      <c r="AD41" s="22"/>
      <c r="AE41" s="100"/>
      <c r="AF41" s="22"/>
      <c r="AG41" s="100"/>
      <c r="AH41" s="22"/>
      <c r="AI41" s="100"/>
      <c r="AJ41" s="22"/>
      <c r="AK41" s="100"/>
      <c r="AL41" s="22"/>
      <c r="AM41" s="100"/>
      <c r="AN41" s="22"/>
      <c r="AO41" s="22"/>
      <c r="AP41" s="58"/>
    </row>
    <row r="42" spans="2:42" x14ac:dyDescent="0.25">
      <c r="B42" s="70"/>
      <c r="C42" s="52"/>
      <c r="D42" s="32"/>
      <c r="E42" s="32"/>
      <c r="F42" s="32"/>
      <c r="G42" s="32"/>
      <c r="H42" s="32"/>
      <c r="I42" s="32"/>
      <c r="J42" s="32"/>
      <c r="K42" s="32"/>
      <c r="L42" s="32"/>
      <c r="M42" s="32"/>
      <c r="N42" s="32"/>
      <c r="O42" s="32"/>
      <c r="P42" s="32"/>
      <c r="Q42" s="32"/>
      <c r="R42" s="32"/>
      <c r="S42" s="52"/>
      <c r="T42" s="77"/>
      <c r="U42" s="52"/>
      <c r="V42" s="77"/>
      <c r="W42" s="52"/>
      <c r="X42" s="77"/>
      <c r="Y42" s="52"/>
      <c r="Z42" s="77"/>
      <c r="AA42" s="207"/>
      <c r="AB42" s="208"/>
      <c r="AC42" s="381"/>
      <c r="AD42" s="382"/>
      <c r="AE42" s="459"/>
      <c r="AF42" s="460"/>
      <c r="AG42" s="459"/>
      <c r="AH42" s="460"/>
      <c r="AI42" s="459"/>
      <c r="AJ42" s="460"/>
      <c r="AK42" s="459"/>
      <c r="AL42" s="460"/>
      <c r="AM42" s="52"/>
      <c r="AN42" s="77"/>
      <c r="AO42" s="25"/>
      <c r="AP42" s="52"/>
    </row>
    <row r="43" spans="2:42" x14ac:dyDescent="0.25">
      <c r="B43" s="70"/>
      <c r="C43" s="52"/>
      <c r="D43" s="32"/>
      <c r="E43" s="32"/>
      <c r="F43" s="32"/>
      <c r="G43" s="32"/>
      <c r="H43" s="32"/>
      <c r="I43" s="32"/>
      <c r="J43" s="32"/>
      <c r="K43" s="32"/>
      <c r="L43" s="32"/>
      <c r="M43" s="32"/>
      <c r="N43" s="32"/>
      <c r="O43" s="32"/>
      <c r="P43" s="32"/>
      <c r="Q43" s="32"/>
      <c r="R43" s="32"/>
      <c r="S43" s="52"/>
      <c r="T43" s="77"/>
      <c r="U43" s="52"/>
      <c r="V43" s="77"/>
      <c r="W43" s="52"/>
      <c r="X43" s="77"/>
      <c r="Y43" s="52"/>
      <c r="Z43" s="77"/>
      <c r="AA43" s="207"/>
      <c r="AB43" s="208"/>
      <c r="AC43" s="381"/>
      <c r="AD43" s="382"/>
      <c r="AE43" s="459"/>
      <c r="AF43" s="460"/>
      <c r="AG43" s="459"/>
      <c r="AH43" s="460"/>
      <c r="AI43" s="459"/>
      <c r="AJ43" s="460"/>
      <c r="AK43" s="459"/>
      <c r="AL43" s="460"/>
      <c r="AM43" s="52"/>
      <c r="AN43" s="77"/>
      <c r="AO43" s="25"/>
      <c r="AP43" s="52"/>
    </row>
    <row r="44" spans="2:42" x14ac:dyDescent="0.25">
      <c r="B44" s="70"/>
      <c r="C44" s="52"/>
      <c r="D44" s="32"/>
      <c r="E44" s="32"/>
      <c r="F44" s="32"/>
      <c r="G44" s="32"/>
      <c r="H44" s="32"/>
      <c r="I44" s="32"/>
      <c r="J44" s="32"/>
      <c r="K44" s="32"/>
      <c r="L44" s="32"/>
      <c r="M44" s="32"/>
      <c r="N44" s="32"/>
      <c r="O44" s="32"/>
      <c r="P44" s="32"/>
      <c r="Q44" s="32"/>
      <c r="R44" s="32"/>
      <c r="S44" s="52"/>
      <c r="T44" s="77"/>
      <c r="U44" s="52"/>
      <c r="V44" s="77"/>
      <c r="W44" s="52"/>
      <c r="X44" s="77"/>
      <c r="Y44" s="52"/>
      <c r="Z44" s="77"/>
      <c r="AA44" s="207"/>
      <c r="AB44" s="208"/>
      <c r="AC44" s="381"/>
      <c r="AD44" s="382"/>
      <c r="AE44" s="459"/>
      <c r="AF44" s="460"/>
      <c r="AG44" s="459"/>
      <c r="AH44" s="460"/>
      <c r="AI44" s="459"/>
      <c r="AJ44" s="460"/>
      <c r="AK44" s="459"/>
      <c r="AL44" s="460"/>
      <c r="AM44" s="52"/>
      <c r="AN44" s="77"/>
      <c r="AO44" s="25"/>
      <c r="AP44" s="52"/>
    </row>
    <row r="45" spans="2:42" x14ac:dyDescent="0.25">
      <c r="B45" s="78"/>
    </row>
    <row r="46" spans="2:42" x14ac:dyDescent="0.25">
      <c r="B46" s="64" t="s">
        <v>645</v>
      </c>
      <c r="C46" s="64"/>
    </row>
    <row r="47" spans="2:42" x14ac:dyDescent="0.25">
      <c r="B47" s="332" t="s">
        <v>646</v>
      </c>
      <c r="E47" s="64"/>
      <c r="F47" s="64"/>
      <c r="G47" s="64"/>
      <c r="H47" s="64"/>
      <c r="I47" s="64"/>
      <c r="J47" s="64"/>
      <c r="K47" s="64"/>
      <c r="L47" s="64"/>
      <c r="M47" s="64"/>
      <c r="N47" s="64"/>
      <c r="O47" s="64"/>
      <c r="P47" s="64"/>
      <c r="Q47" s="64"/>
      <c r="R47" s="64"/>
    </row>
    <row r="48" spans="2:42" ht="6" customHeight="1" x14ac:dyDescent="0.25">
      <c r="B48" s="21"/>
      <c r="C48" s="21"/>
      <c r="D48" s="79"/>
      <c r="E48" s="79"/>
      <c r="F48" s="79"/>
      <c r="G48" s="79"/>
      <c r="H48" s="79"/>
      <c r="I48" s="79"/>
      <c r="J48" s="79"/>
      <c r="K48" s="79"/>
      <c r="L48" s="79"/>
      <c r="M48" s="79"/>
      <c r="N48" s="79"/>
      <c r="O48" s="79"/>
      <c r="P48" s="79"/>
      <c r="Q48" s="79"/>
      <c r="R48" s="79"/>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2:42" ht="6" customHeight="1" x14ac:dyDescent="0.25"/>
    <row r="50" spans="2:42" ht="14.25" customHeight="1" x14ac:dyDescent="0.25">
      <c r="B50" s="648" t="s">
        <v>295</v>
      </c>
      <c r="C50" s="648"/>
      <c r="D50" s="648"/>
      <c r="E50" s="608">
        <v>2000</v>
      </c>
      <c r="F50" s="649"/>
      <c r="G50" s="608">
        <v>2001</v>
      </c>
      <c r="H50" s="649"/>
      <c r="I50" s="608">
        <v>2002</v>
      </c>
      <c r="J50" s="649"/>
      <c r="K50" s="608">
        <v>2003</v>
      </c>
      <c r="L50" s="649"/>
      <c r="M50" s="608">
        <v>2004</v>
      </c>
      <c r="N50" s="649"/>
      <c r="O50" s="608">
        <v>2005</v>
      </c>
      <c r="P50" s="649"/>
      <c r="Q50" s="608">
        <v>2006</v>
      </c>
      <c r="R50" s="649"/>
      <c r="S50" s="608">
        <v>2007</v>
      </c>
      <c r="T50" s="649"/>
      <c r="U50" s="608">
        <v>2008</v>
      </c>
      <c r="V50" s="649"/>
      <c r="W50" s="608">
        <v>2009</v>
      </c>
      <c r="X50" s="649"/>
      <c r="Y50" s="608">
        <v>2010</v>
      </c>
      <c r="Z50" s="649"/>
      <c r="AA50" s="608">
        <v>2011</v>
      </c>
      <c r="AB50" s="649"/>
      <c r="AC50" s="608">
        <v>2012</v>
      </c>
      <c r="AD50" s="649"/>
      <c r="AE50" s="608">
        <v>2013</v>
      </c>
      <c r="AF50" s="649"/>
      <c r="AG50" s="608">
        <v>2014</v>
      </c>
      <c r="AH50" s="649"/>
      <c r="AI50" s="608">
        <v>2015</v>
      </c>
      <c r="AJ50" s="649"/>
      <c r="AK50" s="608">
        <v>2016</v>
      </c>
      <c r="AL50" s="649"/>
      <c r="AM50" s="608">
        <v>2017</v>
      </c>
      <c r="AN50" s="649"/>
      <c r="AO50" s="648" t="s">
        <v>296</v>
      </c>
      <c r="AP50" s="648"/>
    </row>
    <row r="51" spans="2:42" ht="6" customHeight="1" x14ac:dyDescent="0.25">
      <c r="B51" s="96"/>
      <c r="C51" s="96"/>
      <c r="D51" s="96"/>
      <c r="E51" s="97"/>
      <c r="F51" s="98"/>
      <c r="G51" s="97"/>
      <c r="H51" s="98"/>
      <c r="I51" s="97"/>
      <c r="J51" s="98"/>
      <c r="K51" s="97"/>
      <c r="L51" s="98"/>
      <c r="M51" s="97"/>
      <c r="N51" s="98"/>
      <c r="O51" s="97"/>
      <c r="P51" s="98"/>
      <c r="Q51" s="97"/>
      <c r="R51" s="98"/>
      <c r="S51" s="97"/>
      <c r="T51" s="98"/>
      <c r="U51" s="97"/>
      <c r="V51" s="98"/>
      <c r="W51" s="97"/>
      <c r="X51" s="98"/>
      <c r="Y51" s="97"/>
      <c r="Z51" s="98"/>
      <c r="AA51" s="214"/>
      <c r="AB51" s="215"/>
      <c r="AC51" s="386"/>
      <c r="AD51" s="384"/>
      <c r="AE51" s="464"/>
      <c r="AF51" s="463"/>
      <c r="AG51" s="464"/>
      <c r="AH51" s="463"/>
      <c r="AI51" s="464"/>
      <c r="AJ51" s="463"/>
      <c r="AK51" s="464"/>
      <c r="AL51" s="463"/>
      <c r="AM51" s="97"/>
      <c r="AN51" s="98"/>
      <c r="AO51" s="96"/>
      <c r="AP51" s="96"/>
    </row>
    <row r="52" spans="2:42" ht="6" customHeight="1"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17"/>
      <c r="AB52" s="217"/>
      <c r="AC52" s="388"/>
      <c r="AD52" s="388"/>
      <c r="AE52" s="466"/>
      <c r="AF52" s="466"/>
      <c r="AG52" s="466"/>
      <c r="AH52" s="466"/>
      <c r="AI52" s="466"/>
      <c r="AJ52" s="466"/>
      <c r="AK52" s="466"/>
      <c r="AL52" s="466"/>
      <c r="AM52" s="24"/>
      <c r="AN52" s="24"/>
      <c r="AO52" s="24"/>
      <c r="AP52" s="24"/>
    </row>
    <row r="53" spans="2:42" ht="10.5" customHeight="1" x14ac:dyDescent="0.25">
      <c r="B53" s="52"/>
      <c r="C53" s="52"/>
      <c r="D53" s="80" t="s">
        <v>297</v>
      </c>
      <c r="E53" s="81"/>
      <c r="F53" s="35"/>
      <c r="G53" s="81"/>
      <c r="H53" s="35"/>
      <c r="I53" s="81"/>
      <c r="J53" s="35"/>
      <c r="K53" s="81"/>
      <c r="L53" s="35"/>
      <c r="M53" s="81"/>
      <c r="N53" s="35"/>
      <c r="O53" s="81"/>
      <c r="P53" s="35"/>
      <c r="Q53" s="81"/>
      <c r="R53" s="35"/>
      <c r="S53" s="81"/>
      <c r="T53" s="35"/>
      <c r="U53" s="81"/>
      <c r="V53" s="35"/>
      <c r="W53" s="81"/>
      <c r="X53" s="35"/>
      <c r="Y53" s="81"/>
      <c r="Z53" s="35"/>
      <c r="AA53" s="81"/>
      <c r="AB53" s="35"/>
      <c r="AC53" s="81"/>
      <c r="AD53" s="35"/>
      <c r="AE53" s="81"/>
      <c r="AF53" s="35"/>
      <c r="AG53" s="81"/>
      <c r="AH53" s="35"/>
      <c r="AI53" s="81"/>
      <c r="AJ53" s="35"/>
      <c r="AK53" s="81"/>
      <c r="AL53" s="35"/>
      <c r="AM53" s="81"/>
      <c r="AN53" s="35"/>
      <c r="AO53" s="25"/>
      <c r="AP53" s="80" t="s">
        <v>298</v>
      </c>
    </row>
    <row r="54" spans="2:42" ht="10.5" customHeight="1" x14ac:dyDescent="0.25">
      <c r="B54" s="52">
        <v>1</v>
      </c>
      <c r="C54" s="52"/>
      <c r="D54" s="24" t="s">
        <v>127</v>
      </c>
      <c r="E54" s="184" t="s">
        <v>91</v>
      </c>
      <c r="F54" s="31"/>
      <c r="G54" s="184" t="s">
        <v>91</v>
      </c>
      <c r="H54" s="35"/>
      <c r="I54" s="25">
        <v>7</v>
      </c>
      <c r="J54" s="35"/>
      <c r="K54" s="25">
        <v>7</v>
      </c>
      <c r="L54" s="35"/>
      <c r="M54" s="25">
        <v>7</v>
      </c>
      <c r="N54" s="35"/>
      <c r="O54" s="25">
        <v>7</v>
      </c>
      <c r="P54" s="35"/>
      <c r="Q54" s="25">
        <v>7</v>
      </c>
      <c r="R54" s="35"/>
      <c r="S54" s="25">
        <v>7</v>
      </c>
      <c r="T54" s="35"/>
      <c r="U54" s="25">
        <v>7</v>
      </c>
      <c r="V54" s="35"/>
      <c r="W54" s="25">
        <v>7</v>
      </c>
      <c r="X54" s="35"/>
      <c r="Y54" s="25">
        <v>7</v>
      </c>
      <c r="Z54" s="35"/>
      <c r="AA54" s="217">
        <v>7</v>
      </c>
      <c r="AB54" s="35"/>
      <c r="AC54" s="317">
        <v>3</v>
      </c>
      <c r="AD54" s="95">
        <v>1</v>
      </c>
      <c r="AE54" s="466">
        <v>3</v>
      </c>
      <c r="AF54" s="95"/>
      <c r="AG54" s="466">
        <v>3</v>
      </c>
      <c r="AH54" s="95"/>
      <c r="AI54" s="466"/>
      <c r="AJ54" s="95"/>
      <c r="AK54" s="466"/>
      <c r="AL54" s="95"/>
      <c r="AM54" s="388"/>
      <c r="AN54" s="95"/>
      <c r="AO54" s="25"/>
      <c r="AP54" s="24" t="s">
        <v>142</v>
      </c>
    </row>
    <row r="55" spans="2:42" ht="10.5" customHeight="1" x14ac:dyDescent="0.25">
      <c r="B55" s="52">
        <v>2</v>
      </c>
      <c r="C55" s="52"/>
      <c r="D55" s="24" t="s">
        <v>128</v>
      </c>
      <c r="E55" s="184" t="s">
        <v>91</v>
      </c>
      <c r="F55" s="31"/>
      <c r="G55" s="184" t="s">
        <v>91</v>
      </c>
      <c r="I55" s="25">
        <v>68</v>
      </c>
      <c r="K55" s="25">
        <v>68</v>
      </c>
      <c r="M55" s="25">
        <v>68</v>
      </c>
      <c r="O55" s="25">
        <v>68</v>
      </c>
      <c r="Q55" s="25">
        <v>68</v>
      </c>
      <c r="S55" s="25">
        <v>68</v>
      </c>
      <c r="T55" s="35"/>
      <c r="U55" s="25">
        <v>68</v>
      </c>
      <c r="V55" s="35"/>
      <c r="W55" s="25">
        <v>68</v>
      </c>
      <c r="X55" s="35"/>
      <c r="Y55" s="25">
        <v>68</v>
      </c>
      <c r="Z55" s="35"/>
      <c r="AA55" s="217">
        <v>68</v>
      </c>
      <c r="AB55" s="35"/>
      <c r="AC55" s="317">
        <v>27</v>
      </c>
      <c r="AD55" s="95">
        <v>1</v>
      </c>
      <c r="AE55" s="466">
        <v>27</v>
      </c>
      <c r="AF55" s="95"/>
      <c r="AG55" s="466">
        <v>27</v>
      </c>
      <c r="AH55" s="95"/>
      <c r="AI55" s="466"/>
      <c r="AJ55" s="95"/>
      <c r="AK55" s="466"/>
      <c r="AL55" s="95"/>
      <c r="AM55" s="388"/>
      <c r="AN55" s="95"/>
      <c r="AO55" s="25"/>
      <c r="AP55" s="24" t="s">
        <v>143</v>
      </c>
    </row>
    <row r="56" spans="2:42" ht="10.5" customHeight="1" x14ac:dyDescent="0.25">
      <c r="B56" s="52">
        <v>3</v>
      </c>
      <c r="C56" s="52"/>
      <c r="D56" s="26" t="s">
        <v>257</v>
      </c>
      <c r="E56" s="83">
        <v>74</v>
      </c>
      <c r="F56" s="53"/>
      <c r="G56" s="83">
        <v>74</v>
      </c>
      <c r="H56" s="53"/>
      <c r="I56" s="83">
        <v>75</v>
      </c>
      <c r="J56" s="53"/>
      <c r="K56" s="83">
        <v>75</v>
      </c>
      <c r="L56" s="53"/>
      <c r="M56" s="83">
        <v>75</v>
      </c>
      <c r="N56" s="53"/>
      <c r="O56" s="83">
        <v>75</v>
      </c>
      <c r="P56" s="53"/>
      <c r="Q56" s="83">
        <v>75</v>
      </c>
      <c r="R56" s="53"/>
      <c r="S56" s="83">
        <v>75</v>
      </c>
      <c r="T56" s="53"/>
      <c r="U56" s="83">
        <v>75</v>
      </c>
      <c r="V56" s="53"/>
      <c r="W56" s="83">
        <v>75</v>
      </c>
      <c r="X56" s="53"/>
      <c r="Y56" s="83">
        <v>75</v>
      </c>
      <c r="Z56" s="53"/>
      <c r="AA56" s="26">
        <v>75</v>
      </c>
      <c r="AC56" s="318">
        <v>30</v>
      </c>
      <c r="AD56" s="173">
        <v>1</v>
      </c>
      <c r="AE56" s="26">
        <v>30</v>
      </c>
      <c r="AF56" s="173"/>
      <c r="AG56" s="26">
        <v>30</v>
      </c>
      <c r="AH56" s="173"/>
      <c r="AI56" s="26"/>
      <c r="AJ56" s="173"/>
      <c r="AK56" s="26"/>
      <c r="AL56" s="173"/>
      <c r="AM56" s="26"/>
      <c r="AN56" s="173"/>
      <c r="AP56" s="26" t="s">
        <v>98</v>
      </c>
    </row>
    <row r="57" spans="2:42" ht="6" customHeight="1" x14ac:dyDescent="0.25">
      <c r="B57" s="44"/>
      <c r="C57" s="44"/>
      <c r="D57" s="71"/>
      <c r="E57" s="103"/>
      <c r="F57" s="155"/>
      <c r="G57" s="103"/>
      <c r="H57" s="155"/>
      <c r="I57" s="103"/>
      <c r="J57" s="155"/>
      <c r="K57" s="103"/>
      <c r="L57" s="155"/>
      <c r="M57" s="103"/>
      <c r="N57" s="155"/>
      <c r="O57" s="103"/>
      <c r="P57" s="155"/>
      <c r="Q57" s="103"/>
      <c r="R57" s="155"/>
      <c r="S57" s="103"/>
      <c r="T57" s="155"/>
      <c r="U57" s="103"/>
      <c r="V57" s="155"/>
      <c r="W57" s="103"/>
      <c r="X57" s="155"/>
      <c r="Y57" s="103"/>
      <c r="Z57" s="155"/>
      <c r="AA57" s="71"/>
      <c r="AB57" s="94"/>
      <c r="AC57" s="71"/>
      <c r="AD57" s="94"/>
      <c r="AE57" s="71"/>
      <c r="AF57" s="94"/>
      <c r="AG57" s="71"/>
      <c r="AH57" s="94"/>
      <c r="AI57" s="71"/>
      <c r="AJ57" s="94"/>
      <c r="AK57" s="71"/>
      <c r="AL57" s="94"/>
      <c r="AM57" s="71"/>
      <c r="AN57" s="94"/>
      <c r="AO57" s="94"/>
      <c r="AP57" s="71"/>
    </row>
    <row r="58" spans="2:42" ht="6" customHeight="1" x14ac:dyDescent="0.25">
      <c r="B58" s="52"/>
      <c r="C58" s="52"/>
      <c r="D58" s="32"/>
      <c r="E58" s="25"/>
      <c r="G58" s="25"/>
      <c r="I58" s="25"/>
      <c r="K58" s="25"/>
      <c r="M58" s="25"/>
      <c r="O58" s="25"/>
      <c r="Q58" s="25"/>
      <c r="S58" s="25"/>
      <c r="U58" s="25"/>
      <c r="W58" s="25"/>
      <c r="Y58" s="25"/>
      <c r="AA58" s="217"/>
      <c r="AC58" s="388"/>
      <c r="AE58" s="466"/>
      <c r="AG58" s="466"/>
      <c r="AI58" s="466"/>
      <c r="AK58" s="466"/>
      <c r="AM58" s="24"/>
      <c r="AP58" s="32"/>
    </row>
    <row r="59" spans="2:42" ht="10.5" customHeight="1" x14ac:dyDescent="0.25">
      <c r="B59" s="52"/>
      <c r="C59" s="52"/>
      <c r="D59" s="80" t="s">
        <v>299</v>
      </c>
      <c r="AB59" s="35"/>
      <c r="AD59" s="35"/>
      <c r="AF59" s="35"/>
      <c r="AH59" s="35"/>
      <c r="AJ59" s="35"/>
      <c r="AL59" s="35"/>
      <c r="AN59" s="35"/>
      <c r="AO59" s="25"/>
      <c r="AP59" s="80" t="s">
        <v>300</v>
      </c>
    </row>
    <row r="60" spans="2:42" ht="10.5" customHeight="1" x14ac:dyDescent="0.25">
      <c r="B60" s="52">
        <v>4</v>
      </c>
      <c r="C60" s="52"/>
      <c r="D60" s="24" t="s">
        <v>127</v>
      </c>
      <c r="E60" s="312" t="s">
        <v>91</v>
      </c>
      <c r="F60" s="31"/>
      <c r="G60" s="312" t="s">
        <v>91</v>
      </c>
      <c r="H60" s="311"/>
      <c r="I60" s="312">
        <v>16</v>
      </c>
      <c r="J60" s="311"/>
      <c r="K60" s="312">
        <v>12</v>
      </c>
      <c r="L60" s="311"/>
      <c r="M60" s="312">
        <v>12</v>
      </c>
      <c r="N60" s="311"/>
      <c r="O60" s="312">
        <v>12</v>
      </c>
      <c r="P60" s="311"/>
      <c r="Q60" s="312">
        <v>12</v>
      </c>
      <c r="R60" s="311"/>
      <c r="S60" s="312">
        <v>12</v>
      </c>
      <c r="T60" s="311"/>
      <c r="U60" s="312">
        <v>12</v>
      </c>
      <c r="V60" s="311"/>
      <c r="W60" s="312">
        <v>12</v>
      </c>
      <c r="X60" s="311"/>
      <c r="Y60" s="312">
        <v>12</v>
      </c>
      <c r="Z60" s="311"/>
      <c r="AA60" s="314">
        <v>19</v>
      </c>
      <c r="AB60" s="95"/>
      <c r="AC60" s="388">
        <v>22</v>
      </c>
      <c r="AD60" s="35"/>
      <c r="AE60" s="466">
        <v>22</v>
      </c>
      <c r="AF60" s="35"/>
      <c r="AG60" s="466">
        <v>24</v>
      </c>
      <c r="AH60" s="35"/>
      <c r="AI60" s="466"/>
      <c r="AJ60" s="35"/>
      <c r="AK60" s="466"/>
      <c r="AL60" s="35"/>
      <c r="AM60" s="314"/>
      <c r="AN60" s="35"/>
      <c r="AO60" s="25"/>
      <c r="AP60" s="24" t="s">
        <v>142</v>
      </c>
    </row>
    <row r="61" spans="2:42" ht="10.5" customHeight="1" x14ac:dyDescent="0.25">
      <c r="B61" s="52">
        <v>5</v>
      </c>
      <c r="C61" s="52"/>
      <c r="D61" s="24" t="s">
        <v>128</v>
      </c>
      <c r="E61" s="312" t="s">
        <v>91</v>
      </c>
      <c r="F61" s="31"/>
      <c r="G61" s="312" t="s">
        <v>91</v>
      </c>
      <c r="H61" s="311"/>
      <c r="I61" s="312">
        <v>39</v>
      </c>
      <c r="J61" s="311"/>
      <c r="K61" s="312">
        <v>48</v>
      </c>
      <c r="L61" s="311"/>
      <c r="M61" s="312">
        <v>48</v>
      </c>
      <c r="N61" s="311"/>
      <c r="O61" s="312">
        <v>48</v>
      </c>
      <c r="P61" s="311"/>
      <c r="Q61" s="312">
        <v>48</v>
      </c>
      <c r="R61" s="35"/>
      <c r="S61" s="312">
        <v>48</v>
      </c>
      <c r="T61" s="35"/>
      <c r="U61" s="312">
        <v>48</v>
      </c>
      <c r="V61" s="35"/>
      <c r="W61" s="312">
        <v>48</v>
      </c>
      <c r="X61" s="35"/>
      <c r="Y61" s="312">
        <v>48</v>
      </c>
      <c r="Z61" s="35"/>
      <c r="AA61" s="314">
        <v>62</v>
      </c>
      <c r="AB61" s="95"/>
      <c r="AC61" s="388">
        <v>63</v>
      </c>
      <c r="AD61" s="35"/>
      <c r="AE61" s="466">
        <v>63</v>
      </c>
      <c r="AF61" s="35"/>
      <c r="AG61" s="466">
        <v>73</v>
      </c>
      <c r="AH61" s="35"/>
      <c r="AI61" s="466"/>
      <c r="AJ61" s="35"/>
      <c r="AK61" s="466"/>
      <c r="AL61" s="35"/>
      <c r="AM61" s="314"/>
      <c r="AN61" s="35"/>
      <c r="AO61" s="25"/>
      <c r="AP61" s="24" t="s">
        <v>143</v>
      </c>
    </row>
    <row r="62" spans="2:42" ht="10.5" customHeight="1" x14ac:dyDescent="0.25">
      <c r="B62" s="52">
        <v>6</v>
      </c>
      <c r="D62" s="26" t="s">
        <v>257</v>
      </c>
      <c r="E62" s="273">
        <v>50</v>
      </c>
      <c r="F62" s="86"/>
      <c r="G62" s="273">
        <v>55</v>
      </c>
      <c r="H62" s="86"/>
      <c r="I62" s="273">
        <v>55</v>
      </c>
      <c r="J62" s="86"/>
      <c r="K62" s="273">
        <v>60</v>
      </c>
      <c r="L62" s="86"/>
      <c r="M62" s="273">
        <v>60</v>
      </c>
      <c r="N62" s="86"/>
      <c r="O62" s="273">
        <v>60</v>
      </c>
      <c r="P62" s="86"/>
      <c r="Q62" s="273">
        <v>60</v>
      </c>
      <c r="R62" s="86"/>
      <c r="S62" s="273">
        <v>60</v>
      </c>
      <c r="T62" s="86"/>
      <c r="U62" s="273">
        <v>60</v>
      </c>
      <c r="V62" s="86"/>
      <c r="W62" s="273">
        <v>60</v>
      </c>
      <c r="X62" s="86"/>
      <c r="Y62" s="273">
        <v>60</v>
      </c>
      <c r="Z62" s="86"/>
      <c r="AA62" s="26">
        <v>81</v>
      </c>
      <c r="AB62" s="173"/>
      <c r="AC62" s="26">
        <v>85</v>
      </c>
      <c r="AE62" s="26">
        <v>85</v>
      </c>
      <c r="AG62" s="26">
        <v>97</v>
      </c>
      <c r="AI62" s="26"/>
      <c r="AK62" s="26"/>
      <c r="AM62" s="26"/>
      <c r="AP62" s="26" t="s">
        <v>98</v>
      </c>
    </row>
    <row r="63" spans="2:42" ht="6" customHeight="1" x14ac:dyDescent="0.25">
      <c r="B63" s="44"/>
      <c r="C63" s="94"/>
      <c r="D63" s="71"/>
      <c r="E63" s="103"/>
      <c r="F63" s="156"/>
      <c r="G63" s="103"/>
      <c r="H63" s="156"/>
      <c r="I63" s="103"/>
      <c r="J63" s="156"/>
      <c r="K63" s="103"/>
      <c r="L63" s="156"/>
      <c r="M63" s="103"/>
      <c r="N63" s="156"/>
      <c r="O63" s="103"/>
      <c r="P63" s="156"/>
      <c r="Q63" s="103"/>
      <c r="R63" s="156"/>
      <c r="S63" s="103"/>
      <c r="T63" s="156"/>
      <c r="U63" s="103"/>
      <c r="V63" s="156"/>
      <c r="W63" s="103"/>
      <c r="X63" s="156"/>
      <c r="Y63" s="103"/>
      <c r="Z63" s="156"/>
      <c r="AA63" s="71"/>
      <c r="AB63" s="94"/>
      <c r="AC63" s="71"/>
      <c r="AD63" s="94"/>
      <c r="AE63" s="71"/>
      <c r="AF63" s="94"/>
      <c r="AG63" s="71"/>
      <c r="AH63" s="94"/>
      <c r="AI63" s="71"/>
      <c r="AJ63" s="94"/>
      <c r="AK63" s="71"/>
      <c r="AL63" s="94"/>
      <c r="AM63" s="71"/>
      <c r="AN63" s="94"/>
      <c r="AO63" s="94"/>
      <c r="AP63" s="71"/>
    </row>
    <row r="64" spans="2:42" ht="6" customHeight="1" x14ac:dyDescent="0.25">
      <c r="B64" s="52"/>
      <c r="D64" s="32"/>
      <c r="E64" s="312"/>
      <c r="F64" s="311"/>
      <c r="G64" s="312"/>
      <c r="H64" s="311"/>
      <c r="I64" s="312"/>
      <c r="J64" s="311"/>
      <c r="K64" s="312"/>
      <c r="L64" s="311"/>
      <c r="M64" s="312"/>
      <c r="N64" s="311"/>
      <c r="O64" s="312"/>
      <c r="P64" s="311"/>
      <c r="Q64" s="312"/>
      <c r="R64" s="311"/>
      <c r="S64" s="312"/>
      <c r="T64" s="311"/>
      <c r="U64" s="312"/>
      <c r="V64" s="311"/>
      <c r="W64" s="312"/>
      <c r="X64" s="311"/>
      <c r="Y64" s="312"/>
      <c r="Z64" s="311"/>
      <c r="AA64" s="314"/>
      <c r="AB64" s="311"/>
      <c r="AC64" s="388"/>
      <c r="AE64" s="466"/>
      <c r="AG64" s="466"/>
      <c r="AI64" s="466"/>
      <c r="AK64" s="466"/>
      <c r="AM64" s="314"/>
      <c r="AP64" s="32"/>
    </row>
    <row r="65" spans="2:42" ht="10.5" customHeight="1" x14ac:dyDescent="0.25">
      <c r="B65" s="52"/>
      <c r="C65" s="52"/>
      <c r="D65" s="80" t="s">
        <v>301</v>
      </c>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5"/>
      <c r="AD65" s="35"/>
      <c r="AF65" s="35"/>
      <c r="AH65" s="35"/>
      <c r="AJ65" s="35"/>
      <c r="AL65" s="35"/>
      <c r="AM65" s="311"/>
      <c r="AN65" s="35"/>
      <c r="AO65" s="25"/>
      <c r="AP65" s="80" t="s">
        <v>302</v>
      </c>
    </row>
    <row r="66" spans="2:42" ht="10.5" customHeight="1" x14ac:dyDescent="0.25">
      <c r="B66" s="52">
        <v>7</v>
      </c>
      <c r="C66" s="52"/>
      <c r="D66" s="24" t="s">
        <v>127</v>
      </c>
      <c r="E66" s="312" t="s">
        <v>91</v>
      </c>
      <c r="F66" s="31"/>
      <c r="G66" s="312" t="s">
        <v>91</v>
      </c>
      <c r="H66" s="35"/>
      <c r="I66" s="312">
        <v>23</v>
      </c>
      <c r="J66" s="35"/>
      <c r="K66" s="312">
        <v>19</v>
      </c>
      <c r="L66" s="35"/>
      <c r="M66" s="312">
        <v>19</v>
      </c>
      <c r="N66" s="35"/>
      <c r="O66" s="312">
        <v>19</v>
      </c>
      <c r="P66" s="35"/>
      <c r="Q66" s="312">
        <v>19</v>
      </c>
      <c r="R66" s="35"/>
      <c r="S66" s="312">
        <v>19</v>
      </c>
      <c r="T66" s="35"/>
      <c r="U66" s="312">
        <v>19</v>
      </c>
      <c r="V66" s="35"/>
      <c r="W66" s="312">
        <v>19</v>
      </c>
      <c r="X66" s="35"/>
      <c r="Y66" s="312">
        <v>19</v>
      </c>
      <c r="Z66" s="35"/>
      <c r="AA66" s="314">
        <v>26</v>
      </c>
      <c r="AB66" s="95"/>
      <c r="AC66" s="317">
        <v>25</v>
      </c>
      <c r="AD66" s="95">
        <v>1</v>
      </c>
      <c r="AE66" s="466">
        <v>25</v>
      </c>
      <c r="AF66" s="95"/>
      <c r="AG66" s="531">
        <v>27</v>
      </c>
      <c r="AH66" s="95"/>
      <c r="AI66" s="466"/>
      <c r="AJ66" s="95"/>
      <c r="AK66" s="466"/>
      <c r="AL66" s="95"/>
      <c r="AM66" s="388"/>
      <c r="AN66" s="95"/>
      <c r="AO66" s="25"/>
      <c r="AP66" s="24" t="s">
        <v>142</v>
      </c>
    </row>
    <row r="67" spans="2:42" ht="10.5" customHeight="1" x14ac:dyDescent="0.25">
      <c r="B67" s="52">
        <v>8</v>
      </c>
      <c r="C67" s="52"/>
      <c r="D67" s="24" t="s">
        <v>128</v>
      </c>
      <c r="E67" s="312" t="s">
        <v>91</v>
      </c>
      <c r="F67" s="31"/>
      <c r="G67" s="312" t="s">
        <v>91</v>
      </c>
      <c r="H67" s="311"/>
      <c r="I67" s="312">
        <v>107</v>
      </c>
      <c r="J67" s="311"/>
      <c r="K67" s="312">
        <v>116</v>
      </c>
      <c r="L67" s="311"/>
      <c r="M67" s="312">
        <v>116</v>
      </c>
      <c r="N67" s="311"/>
      <c r="O67" s="312">
        <v>116</v>
      </c>
      <c r="P67" s="311"/>
      <c r="Q67" s="312">
        <v>116</v>
      </c>
      <c r="R67" s="35"/>
      <c r="S67" s="312">
        <v>116</v>
      </c>
      <c r="T67" s="35"/>
      <c r="U67" s="312">
        <v>116</v>
      </c>
      <c r="V67" s="35"/>
      <c r="W67" s="312">
        <v>116</v>
      </c>
      <c r="X67" s="35"/>
      <c r="Y67" s="312">
        <v>116</v>
      </c>
      <c r="Z67" s="35"/>
      <c r="AA67" s="314">
        <v>130</v>
      </c>
      <c r="AB67" s="95"/>
      <c r="AC67" s="317">
        <v>90</v>
      </c>
      <c r="AD67" s="95">
        <v>1</v>
      </c>
      <c r="AE67" s="466">
        <v>90</v>
      </c>
      <c r="AF67" s="95"/>
      <c r="AG67" s="531">
        <v>100</v>
      </c>
      <c r="AH67" s="95"/>
      <c r="AI67" s="466"/>
      <c r="AJ67" s="95"/>
      <c r="AK67" s="466"/>
      <c r="AL67" s="95"/>
      <c r="AM67" s="388"/>
      <c r="AN67" s="95"/>
      <c r="AO67" s="25"/>
      <c r="AP67" s="24" t="s">
        <v>143</v>
      </c>
    </row>
    <row r="68" spans="2:42" ht="10.5" customHeight="1" x14ac:dyDescent="0.25">
      <c r="B68" s="52">
        <v>9</v>
      </c>
      <c r="C68" s="52"/>
      <c r="D68" s="26" t="s">
        <v>81</v>
      </c>
      <c r="E68" s="273">
        <v>124</v>
      </c>
      <c r="F68" s="86"/>
      <c r="G68" s="273">
        <v>129</v>
      </c>
      <c r="H68" s="86"/>
      <c r="I68" s="273">
        <v>130</v>
      </c>
      <c r="J68" s="86"/>
      <c r="K68" s="273">
        <v>135</v>
      </c>
      <c r="L68" s="86"/>
      <c r="M68" s="273">
        <v>135</v>
      </c>
      <c r="N68" s="86"/>
      <c r="O68" s="273">
        <v>135</v>
      </c>
      <c r="P68" s="86"/>
      <c r="Q68" s="273">
        <v>135</v>
      </c>
      <c r="R68" s="86"/>
      <c r="S68" s="273">
        <v>135</v>
      </c>
      <c r="T68" s="86"/>
      <c r="U68" s="273">
        <v>135</v>
      </c>
      <c r="V68" s="86"/>
      <c r="W68" s="273">
        <v>135</v>
      </c>
      <c r="X68" s="86"/>
      <c r="Y68" s="273">
        <v>135</v>
      </c>
      <c r="Z68" s="86"/>
      <c r="AA68" s="26">
        <v>156</v>
      </c>
      <c r="AB68" s="173"/>
      <c r="AC68" s="318">
        <v>115</v>
      </c>
      <c r="AD68" s="173">
        <v>1</v>
      </c>
      <c r="AE68" s="26">
        <v>115</v>
      </c>
      <c r="AF68" s="173"/>
      <c r="AG68" s="26">
        <v>127</v>
      </c>
      <c r="AH68" s="173"/>
      <c r="AI68" s="26"/>
      <c r="AJ68" s="173"/>
      <c r="AK68" s="26"/>
      <c r="AL68" s="173"/>
      <c r="AM68" s="26"/>
      <c r="AN68" s="173"/>
      <c r="AO68" s="25"/>
      <c r="AP68" s="26" t="s">
        <v>303</v>
      </c>
    </row>
    <row r="69" spans="2:42" ht="6" customHeight="1" x14ac:dyDescent="0.25">
      <c r="B69" s="97"/>
      <c r="C69" s="97"/>
      <c r="D69" s="58"/>
      <c r="E69" s="100"/>
      <c r="F69" s="22"/>
      <c r="G69" s="100"/>
      <c r="H69" s="22"/>
      <c r="I69" s="100"/>
      <c r="J69" s="22"/>
      <c r="K69" s="100"/>
      <c r="L69" s="22"/>
      <c r="M69" s="100"/>
      <c r="N69" s="22"/>
      <c r="O69" s="100"/>
      <c r="P69" s="22"/>
      <c r="Q69" s="100"/>
      <c r="R69" s="22"/>
      <c r="S69" s="100"/>
      <c r="T69" s="22"/>
      <c r="U69" s="100"/>
      <c r="V69" s="22"/>
      <c r="W69" s="100"/>
      <c r="X69" s="22"/>
      <c r="Y69" s="100"/>
      <c r="Z69" s="22"/>
      <c r="AA69" s="100"/>
      <c r="AB69" s="22"/>
      <c r="AC69" s="100"/>
      <c r="AD69" s="22"/>
      <c r="AE69" s="100"/>
      <c r="AF69" s="22"/>
      <c r="AG69" s="100"/>
      <c r="AH69" s="22"/>
      <c r="AI69" s="100"/>
      <c r="AJ69" s="22"/>
      <c r="AK69" s="100"/>
      <c r="AL69" s="22"/>
      <c r="AM69" s="100"/>
      <c r="AN69" s="22"/>
      <c r="AO69" s="22"/>
      <c r="AP69" s="58"/>
    </row>
    <row r="70" spans="2:42" x14ac:dyDescent="0.25">
      <c r="B70" s="70"/>
    </row>
    <row r="71" spans="2:42" s="301" customFormat="1" x14ac:dyDescent="0.25">
      <c r="B71" s="366" t="s">
        <v>697</v>
      </c>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69"/>
    </row>
    <row r="72" spans="2:42" s="301" customFormat="1" x14ac:dyDescent="0.25">
      <c r="B72" s="367" t="s">
        <v>800</v>
      </c>
      <c r="C72" s="369"/>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row>
    <row r="76" spans="2:42" x14ac:dyDescent="0.2">
      <c r="B76" s="186"/>
    </row>
  </sheetData>
  <mergeCells count="60">
    <mergeCell ref="AG8:AH8"/>
    <mergeCell ref="AG29:AH29"/>
    <mergeCell ref="AG50:AH50"/>
    <mergeCell ref="AK29:AL29"/>
    <mergeCell ref="AK50:AL50"/>
    <mergeCell ref="AI8:AJ8"/>
    <mergeCell ref="AI29:AJ29"/>
    <mergeCell ref="AI50:AJ50"/>
    <mergeCell ref="Q8:R8"/>
    <mergeCell ref="E29:F29"/>
    <mergeCell ref="G29:H29"/>
    <mergeCell ref="I29:J29"/>
    <mergeCell ref="K29:L29"/>
    <mergeCell ref="M29:N29"/>
    <mergeCell ref="O29:P29"/>
    <mergeCell ref="Q29:R29"/>
    <mergeCell ref="W8:X8"/>
    <mergeCell ref="Y8:Z8"/>
    <mergeCell ref="W29:X29"/>
    <mergeCell ref="Y29:Z29"/>
    <mergeCell ref="B29:D29"/>
    <mergeCell ref="S29:T29"/>
    <mergeCell ref="U29:V29"/>
    <mergeCell ref="B8:D8"/>
    <mergeCell ref="S8:T8"/>
    <mergeCell ref="U8:V8"/>
    <mergeCell ref="E8:F8"/>
    <mergeCell ref="G8:H8"/>
    <mergeCell ref="I8:J8"/>
    <mergeCell ref="K8:L8"/>
    <mergeCell ref="M8:N8"/>
    <mergeCell ref="O8:P8"/>
    <mergeCell ref="B50:D50"/>
    <mergeCell ref="S50:T50"/>
    <mergeCell ref="U50:V50"/>
    <mergeCell ref="W50:X50"/>
    <mergeCell ref="Y50:Z50"/>
    <mergeCell ref="E50:F50"/>
    <mergeCell ref="G50:H50"/>
    <mergeCell ref="I50:J50"/>
    <mergeCell ref="K50:L50"/>
    <mergeCell ref="M50:N50"/>
    <mergeCell ref="O50:P50"/>
    <mergeCell ref="Q50:R50"/>
    <mergeCell ref="AA8:AB8"/>
    <mergeCell ref="AA29:AB29"/>
    <mergeCell ref="AA50:AB50"/>
    <mergeCell ref="AM29:AN29"/>
    <mergeCell ref="AO29:AP29"/>
    <mergeCell ref="AM50:AN50"/>
    <mergeCell ref="AO50:AP50"/>
    <mergeCell ref="AM8:AN8"/>
    <mergeCell ref="AO8:AP8"/>
    <mergeCell ref="AC8:AD8"/>
    <mergeCell ref="AC29:AD29"/>
    <mergeCell ref="AC50:AD50"/>
    <mergeCell ref="AE8:AF8"/>
    <mergeCell ref="AE29:AF29"/>
    <mergeCell ref="AE50:AF50"/>
    <mergeCell ref="AK8:AL8"/>
  </mergeCells>
  <printOptions horizontalCentered="1"/>
  <pageMargins left="0" right="0" top="0" bottom="0" header="0" footer="0"/>
  <pageSetup paperSize="9" scale="88"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44"/>
  <sheetViews>
    <sheetView zoomScaleNormal="100" workbookViewId="0"/>
  </sheetViews>
  <sheetFormatPr defaultRowHeight="14.25" outlineLevelCol="1" x14ac:dyDescent="0.25"/>
  <cols>
    <col min="1" max="1" width="0.85546875" style="416" customWidth="1"/>
    <col min="2" max="2" width="1.28515625" style="416" customWidth="1"/>
    <col min="3" max="3" width="19.28515625" style="416" customWidth="1"/>
    <col min="4" max="4" width="1.28515625" style="525" customWidth="1"/>
    <col min="5" max="5" width="9.140625" style="525" hidden="1" customWidth="1" outlineLevel="1"/>
    <col min="6" max="7" width="1.28515625" style="525" hidden="1" customWidth="1" outlineLevel="1"/>
    <col min="8" max="8" width="9.140625" style="525" hidden="1" customWidth="1" outlineLevel="1"/>
    <col min="9" max="10" width="1.28515625" style="525" hidden="1" customWidth="1" outlineLevel="1"/>
    <col min="11" max="11" width="9.140625" style="525" hidden="1" customWidth="1" outlineLevel="1"/>
    <col min="12" max="13" width="1.28515625" style="525" hidden="1" customWidth="1" outlineLevel="1"/>
    <col min="14" max="14" width="9.140625" style="525" hidden="1" customWidth="1" outlineLevel="1"/>
    <col min="15" max="16" width="1.28515625" style="525" hidden="1" customWidth="1" outlineLevel="1"/>
    <col min="17" max="17" width="10.140625" style="525" hidden="1" customWidth="1" outlineLevel="1"/>
    <col min="18" max="19" width="1.28515625" style="525" hidden="1" customWidth="1" outlineLevel="1"/>
    <col min="20" max="20" width="9.140625" style="525" hidden="1" customWidth="1" outlineLevel="1"/>
    <col min="21" max="22" width="1.28515625" style="525" hidden="1" customWidth="1" outlineLevel="1"/>
    <col min="23" max="23" width="9.140625" style="416" customWidth="1" collapsed="1"/>
    <col min="24" max="25" width="1.28515625" style="416" customWidth="1"/>
    <col min="26" max="26" width="9.140625" style="416" customWidth="1"/>
    <col min="27" max="28" width="1.28515625" style="416" customWidth="1"/>
    <col min="29" max="29" width="9.140625" style="416" customWidth="1"/>
    <col min="30" max="31" width="1.28515625" style="416" customWidth="1"/>
    <col min="32" max="32" width="9.140625" style="416" customWidth="1"/>
    <col min="33" max="34" width="1.28515625" style="416" customWidth="1"/>
    <col min="35" max="35" width="10.140625" style="416" customWidth="1"/>
    <col min="36" max="37" width="1.28515625" style="416" customWidth="1"/>
    <col min="38" max="38" width="9.140625" style="416" customWidth="1"/>
    <col min="39" max="40" width="1.28515625" style="416" customWidth="1"/>
    <col min="41" max="41" width="11" style="416" bestFit="1" customWidth="1"/>
    <col min="42" max="42" width="14" style="416" bestFit="1" customWidth="1"/>
    <col min="43" max="43" width="9.85546875" style="416" bestFit="1" customWidth="1"/>
    <col min="44" max="44" width="14" style="416" bestFit="1" customWidth="1"/>
    <col min="45" max="16384" width="9.140625" style="416"/>
  </cols>
  <sheetData>
    <row r="1" spans="2:44" x14ac:dyDescent="0.25">
      <c r="B1" s="64" t="s">
        <v>742</v>
      </c>
    </row>
    <row r="2" spans="2:44" x14ac:dyDescent="0.25">
      <c r="B2" s="417" t="s">
        <v>743</v>
      </c>
    </row>
    <row r="3" spans="2:44" ht="6.6" customHeight="1" x14ac:dyDescent="0.25">
      <c r="B3" s="21"/>
      <c r="C3" s="21"/>
      <c r="D3" s="21"/>
      <c r="E3" s="21"/>
      <c r="F3" s="21"/>
      <c r="G3" s="21"/>
      <c r="H3" s="21"/>
      <c r="I3" s="21"/>
      <c r="J3" s="21"/>
      <c r="K3" s="21"/>
      <c r="L3" s="21"/>
      <c r="M3" s="21"/>
      <c r="N3" s="21"/>
      <c r="O3" s="21"/>
      <c r="P3" s="21"/>
      <c r="Q3" s="21"/>
      <c r="R3" s="21"/>
      <c r="S3" s="21"/>
      <c r="T3" s="21"/>
      <c r="U3" s="21"/>
      <c r="W3" s="21"/>
      <c r="X3" s="21"/>
      <c r="Y3" s="21"/>
      <c r="Z3" s="21"/>
      <c r="AA3" s="21"/>
      <c r="AB3" s="21"/>
      <c r="AC3" s="21"/>
      <c r="AD3" s="21"/>
      <c r="AE3" s="21"/>
      <c r="AF3" s="21"/>
      <c r="AG3" s="21"/>
      <c r="AH3" s="21"/>
      <c r="AI3" s="21"/>
      <c r="AJ3" s="21"/>
      <c r="AK3" s="21"/>
      <c r="AL3" s="21"/>
      <c r="AM3" s="21"/>
    </row>
    <row r="4" spans="2:44" ht="6.6" customHeight="1" x14ac:dyDescent="0.25"/>
    <row r="5" spans="2:44" ht="14.25" customHeight="1" x14ac:dyDescent="0.25">
      <c r="E5" s="638">
        <v>2013</v>
      </c>
      <c r="F5" s="638"/>
      <c r="G5" s="638"/>
      <c r="H5" s="638"/>
      <c r="I5" s="638"/>
      <c r="J5" s="638"/>
      <c r="K5" s="638"/>
      <c r="L5" s="638"/>
      <c r="M5" s="638"/>
      <c r="N5" s="638"/>
      <c r="O5" s="638"/>
      <c r="P5" s="638"/>
      <c r="Q5" s="638"/>
      <c r="R5" s="638"/>
      <c r="S5" s="638"/>
      <c r="T5" s="638"/>
      <c r="U5" s="638"/>
      <c r="V5" s="522"/>
      <c r="W5" s="638">
        <v>2014</v>
      </c>
      <c r="X5" s="638"/>
      <c r="Y5" s="638"/>
      <c r="Z5" s="638"/>
      <c r="AA5" s="638"/>
      <c r="AB5" s="638"/>
      <c r="AC5" s="638"/>
      <c r="AD5" s="638"/>
      <c r="AE5" s="638"/>
      <c r="AF5" s="638"/>
      <c r="AG5" s="638"/>
      <c r="AH5" s="638"/>
      <c r="AI5" s="638"/>
      <c r="AJ5" s="638"/>
      <c r="AK5" s="638"/>
      <c r="AL5" s="638"/>
      <c r="AM5" s="638"/>
      <c r="AN5" s="414"/>
    </row>
    <row r="6" spans="2:44" ht="14.25" customHeight="1" x14ac:dyDescent="0.25">
      <c r="B6" s="615" t="s">
        <v>744</v>
      </c>
      <c r="C6" s="615"/>
      <c r="D6" s="522"/>
      <c r="E6" s="638" t="s">
        <v>78</v>
      </c>
      <c r="F6" s="638"/>
      <c r="G6" s="638"/>
      <c r="H6" s="638"/>
      <c r="I6" s="638"/>
      <c r="J6" s="638"/>
      <c r="K6" s="638"/>
      <c r="L6" s="638"/>
      <c r="M6" s="638"/>
      <c r="N6" s="638"/>
      <c r="O6" s="638"/>
      <c r="P6" s="638"/>
      <c r="Q6" s="638"/>
      <c r="R6" s="638"/>
      <c r="S6" s="638"/>
      <c r="T6" s="638"/>
      <c r="U6" s="638"/>
      <c r="V6" s="522"/>
      <c r="W6" s="638" t="s">
        <v>78</v>
      </c>
      <c r="X6" s="638"/>
      <c r="Y6" s="638"/>
      <c r="Z6" s="638"/>
      <c r="AA6" s="638"/>
      <c r="AB6" s="638"/>
      <c r="AC6" s="638"/>
      <c r="AD6" s="638"/>
      <c r="AE6" s="638"/>
      <c r="AF6" s="638"/>
      <c r="AG6" s="638"/>
      <c r="AH6" s="638"/>
      <c r="AI6" s="638"/>
      <c r="AJ6" s="638"/>
      <c r="AK6" s="638"/>
      <c r="AL6" s="638"/>
      <c r="AM6" s="638"/>
      <c r="AN6" s="414"/>
    </row>
    <row r="7" spans="2:44" ht="48" customHeight="1" x14ac:dyDescent="0.25">
      <c r="B7" s="615"/>
      <c r="C7" s="615"/>
      <c r="D7" s="522"/>
      <c r="E7" s="622" t="s">
        <v>252</v>
      </c>
      <c r="F7" s="622"/>
      <c r="G7" s="527"/>
      <c r="H7" s="622" t="s">
        <v>745</v>
      </c>
      <c r="I7" s="622"/>
      <c r="J7" s="527"/>
      <c r="K7" s="622" t="s">
        <v>256</v>
      </c>
      <c r="L7" s="622"/>
      <c r="M7" s="527"/>
      <c r="N7" s="622" t="s">
        <v>745</v>
      </c>
      <c r="O7" s="622"/>
      <c r="P7" s="527"/>
      <c r="Q7" s="622" t="s">
        <v>81</v>
      </c>
      <c r="R7" s="622"/>
      <c r="S7" s="527"/>
      <c r="T7" s="622" t="s">
        <v>745</v>
      </c>
      <c r="U7" s="622"/>
      <c r="V7" s="527"/>
      <c r="W7" s="622" t="s">
        <v>252</v>
      </c>
      <c r="X7" s="622"/>
      <c r="Y7" s="419"/>
      <c r="Z7" s="622" t="s">
        <v>745</v>
      </c>
      <c r="AA7" s="622"/>
      <c r="AB7" s="419"/>
      <c r="AC7" s="622" t="s">
        <v>256</v>
      </c>
      <c r="AD7" s="622"/>
      <c r="AE7" s="419"/>
      <c r="AF7" s="622" t="s">
        <v>745</v>
      </c>
      <c r="AG7" s="622"/>
      <c r="AH7" s="419"/>
      <c r="AI7" s="622" t="s">
        <v>81</v>
      </c>
      <c r="AJ7" s="622"/>
      <c r="AK7" s="419"/>
      <c r="AL7" s="622" t="s">
        <v>745</v>
      </c>
      <c r="AM7" s="622"/>
      <c r="AN7" s="419"/>
    </row>
    <row r="8" spans="2:44" ht="14.25" customHeight="1" x14ac:dyDescent="0.25">
      <c r="B8" s="615"/>
      <c r="C8" s="615"/>
      <c r="D8" s="522"/>
      <c r="E8" s="638" t="s">
        <v>89</v>
      </c>
      <c r="F8" s="638"/>
      <c r="G8" s="638"/>
      <c r="H8" s="638"/>
      <c r="I8" s="638"/>
      <c r="J8" s="638"/>
      <c r="K8" s="638"/>
      <c r="L8" s="638"/>
      <c r="M8" s="638"/>
      <c r="N8" s="638"/>
      <c r="O8" s="638"/>
      <c r="P8" s="638"/>
      <c r="Q8" s="638"/>
      <c r="R8" s="638"/>
      <c r="S8" s="638"/>
      <c r="T8" s="638"/>
      <c r="U8" s="638"/>
      <c r="V8" s="522"/>
      <c r="W8" s="638" t="s">
        <v>89</v>
      </c>
      <c r="X8" s="638"/>
      <c r="Y8" s="638"/>
      <c r="Z8" s="638"/>
      <c r="AA8" s="638"/>
      <c r="AB8" s="638"/>
      <c r="AC8" s="638"/>
      <c r="AD8" s="638"/>
      <c r="AE8" s="638"/>
      <c r="AF8" s="638"/>
      <c r="AG8" s="638"/>
      <c r="AH8" s="638"/>
      <c r="AI8" s="638"/>
      <c r="AJ8" s="638"/>
      <c r="AK8" s="638"/>
      <c r="AL8" s="638"/>
      <c r="AM8" s="638"/>
      <c r="AN8" s="414"/>
    </row>
    <row r="9" spans="2:44" ht="4.5" customHeight="1" x14ac:dyDescent="0.25">
      <c r="B9" s="414"/>
      <c r="C9" s="414"/>
      <c r="D9" s="522"/>
      <c r="E9" s="524"/>
      <c r="F9" s="524"/>
      <c r="G9" s="524"/>
      <c r="H9" s="524"/>
      <c r="I9" s="524"/>
      <c r="J9" s="524"/>
      <c r="K9" s="524"/>
      <c r="L9" s="524"/>
      <c r="M9" s="524"/>
      <c r="N9" s="524"/>
      <c r="O9" s="524"/>
      <c r="P9" s="524"/>
      <c r="Q9" s="524"/>
      <c r="R9" s="524"/>
      <c r="S9" s="524"/>
      <c r="T9" s="524"/>
      <c r="U9" s="524"/>
      <c r="V9" s="522"/>
      <c r="W9" s="415"/>
      <c r="X9" s="415"/>
      <c r="Y9" s="415"/>
      <c r="Z9" s="415"/>
      <c r="AA9" s="415"/>
      <c r="AB9" s="415"/>
      <c r="AC9" s="415"/>
      <c r="AD9" s="415"/>
      <c r="AE9" s="415"/>
      <c r="AF9" s="415"/>
      <c r="AG9" s="415"/>
      <c r="AH9" s="415"/>
      <c r="AI9" s="415"/>
      <c r="AJ9" s="415"/>
      <c r="AK9" s="415"/>
      <c r="AL9" s="415"/>
      <c r="AM9" s="415"/>
      <c r="AN9" s="414"/>
    </row>
    <row r="10" spans="2:44" ht="13.5" customHeight="1" x14ac:dyDescent="0.25">
      <c r="B10" s="615">
        <v>1</v>
      </c>
      <c r="C10" s="616"/>
      <c r="D10" s="523"/>
      <c r="E10" s="615">
        <v>2</v>
      </c>
      <c r="F10" s="615"/>
      <c r="G10" s="522"/>
      <c r="H10" s="615">
        <v>3</v>
      </c>
      <c r="I10" s="615"/>
      <c r="J10" s="522"/>
      <c r="K10" s="615">
        <v>4</v>
      </c>
      <c r="L10" s="615"/>
      <c r="M10" s="522"/>
      <c r="N10" s="615">
        <v>5</v>
      </c>
      <c r="O10" s="615"/>
      <c r="P10" s="522"/>
      <c r="Q10" s="615">
        <v>6</v>
      </c>
      <c r="R10" s="615"/>
      <c r="S10" s="522"/>
      <c r="T10" s="615">
        <v>7</v>
      </c>
      <c r="U10" s="615"/>
      <c r="V10" s="522"/>
      <c r="W10" s="615">
        <v>2</v>
      </c>
      <c r="X10" s="615"/>
      <c r="Y10" s="414"/>
      <c r="Z10" s="615">
        <v>3</v>
      </c>
      <c r="AA10" s="615"/>
      <c r="AB10" s="414"/>
      <c r="AC10" s="615">
        <v>4</v>
      </c>
      <c r="AD10" s="615"/>
      <c r="AE10" s="414"/>
      <c r="AF10" s="615">
        <v>5</v>
      </c>
      <c r="AG10" s="615"/>
      <c r="AH10" s="414"/>
      <c r="AI10" s="615">
        <v>6</v>
      </c>
      <c r="AJ10" s="615"/>
      <c r="AK10" s="414"/>
      <c r="AL10" s="615">
        <v>7</v>
      </c>
      <c r="AM10" s="615"/>
      <c r="AN10" s="414"/>
    </row>
    <row r="11" spans="2:44" ht="4.5" customHeight="1" x14ac:dyDescent="0.25">
      <c r="B11" s="21"/>
      <c r="C11" s="126"/>
      <c r="D11" s="127"/>
      <c r="E11" s="126"/>
      <c r="F11" s="127"/>
      <c r="G11" s="127"/>
      <c r="H11" s="126"/>
      <c r="I11" s="126"/>
      <c r="J11" s="127"/>
      <c r="K11" s="126"/>
      <c r="L11" s="127"/>
      <c r="M11" s="127"/>
      <c r="N11" s="126"/>
      <c r="O11" s="127"/>
      <c r="P11" s="127"/>
      <c r="Q11" s="126"/>
      <c r="R11" s="128"/>
      <c r="S11" s="128"/>
      <c r="T11" s="526"/>
      <c r="U11" s="128"/>
      <c r="V11" s="95"/>
      <c r="W11" s="126"/>
      <c r="X11" s="127"/>
      <c r="Y11" s="127"/>
      <c r="Z11" s="126"/>
      <c r="AA11" s="126"/>
      <c r="AB11" s="127"/>
      <c r="AC11" s="126"/>
      <c r="AD11" s="127"/>
      <c r="AE11" s="127"/>
      <c r="AF11" s="126"/>
      <c r="AG11" s="127"/>
      <c r="AH11" s="127"/>
      <c r="AI11" s="126"/>
      <c r="AJ11" s="128"/>
      <c r="AK11" s="128"/>
      <c r="AL11" s="418"/>
      <c r="AM11" s="128"/>
      <c r="AN11" s="422"/>
    </row>
    <row r="12" spans="2:44" ht="4.5" customHeight="1" x14ac:dyDescent="0.25">
      <c r="C12" s="422"/>
      <c r="D12" s="529"/>
      <c r="E12" s="530"/>
      <c r="F12" s="529"/>
      <c r="G12" s="529"/>
      <c r="H12" s="530"/>
      <c r="I12" s="530"/>
      <c r="J12" s="529"/>
      <c r="K12" s="530"/>
      <c r="L12" s="529"/>
      <c r="M12" s="529"/>
      <c r="N12" s="530"/>
      <c r="O12" s="529"/>
      <c r="P12" s="529"/>
      <c r="Q12" s="530"/>
      <c r="R12" s="95"/>
      <c r="S12" s="95"/>
      <c r="T12" s="522"/>
      <c r="U12" s="95"/>
      <c r="V12" s="95"/>
      <c r="W12" s="422"/>
      <c r="X12" s="421"/>
      <c r="Y12" s="421"/>
      <c r="Z12" s="422"/>
      <c r="AA12" s="422"/>
      <c r="AB12" s="421"/>
      <c r="AC12" s="422"/>
      <c r="AD12" s="421"/>
      <c r="AE12" s="421"/>
      <c r="AF12" s="422"/>
      <c r="AG12" s="421"/>
      <c r="AH12" s="421"/>
      <c r="AI12" s="422"/>
      <c r="AJ12" s="95"/>
      <c r="AK12" s="95"/>
      <c r="AL12" s="414"/>
      <c r="AM12" s="95"/>
      <c r="AN12" s="95"/>
    </row>
    <row r="13" spans="2:44" ht="12.75" customHeight="1" x14ac:dyDescent="0.2">
      <c r="C13" s="35" t="s">
        <v>746</v>
      </c>
      <c r="D13" s="425"/>
      <c r="E13" s="426">
        <v>146.36603830582703</v>
      </c>
      <c r="F13" s="427"/>
      <c r="G13" s="427"/>
      <c r="H13" s="427">
        <v>133.22299318686512</v>
      </c>
      <c r="I13" s="427"/>
      <c r="J13" s="427"/>
      <c r="K13" s="427">
        <v>230.21398329801758</v>
      </c>
      <c r="L13" s="427"/>
      <c r="M13" s="427"/>
      <c r="N13" s="427">
        <v>230.21398329801758</v>
      </c>
      <c r="O13" s="428"/>
      <c r="P13" s="428"/>
      <c r="Q13" s="427">
        <v>376.58002160384461</v>
      </c>
      <c r="R13" s="428"/>
      <c r="S13" s="428"/>
      <c r="T13" s="427">
        <v>363.43697648488273</v>
      </c>
      <c r="U13" s="130"/>
      <c r="V13" s="130"/>
      <c r="W13" s="426">
        <v>145.59359437044523</v>
      </c>
      <c r="X13" s="427"/>
      <c r="Y13" s="427"/>
      <c r="Z13" s="427">
        <v>133.69895390103093</v>
      </c>
      <c r="AA13" s="427"/>
      <c r="AB13" s="427"/>
      <c r="AC13" s="427">
        <v>228.89564682531346</v>
      </c>
      <c r="AD13" s="427"/>
      <c r="AE13" s="427"/>
      <c r="AF13" s="427">
        <v>228.89564682531346</v>
      </c>
      <c r="AG13" s="428"/>
      <c r="AH13" s="428"/>
      <c r="AI13" s="427">
        <v>374.48924119575872</v>
      </c>
      <c r="AJ13" s="428"/>
      <c r="AK13" s="428"/>
      <c r="AL13" s="427">
        <v>362.59460072634442</v>
      </c>
      <c r="AM13" s="130"/>
      <c r="AN13" s="95"/>
      <c r="AP13" s="429"/>
      <c r="AQ13" s="429"/>
      <c r="AR13" s="429"/>
    </row>
    <row r="14" spans="2:44" ht="12.75" customHeight="1" x14ac:dyDescent="0.2">
      <c r="C14" s="35" t="s">
        <v>747</v>
      </c>
      <c r="D14" s="425"/>
      <c r="E14" s="427">
        <v>109.16551678482459</v>
      </c>
      <c r="F14" s="427"/>
      <c r="G14" s="427"/>
      <c r="H14" s="427">
        <v>58.764084498341042</v>
      </c>
      <c r="I14" s="427"/>
      <c r="J14" s="427"/>
      <c r="K14" s="427">
        <v>140.96699465918169</v>
      </c>
      <c r="L14" s="427"/>
      <c r="M14" s="427"/>
      <c r="N14" s="427">
        <v>140.96699465918169</v>
      </c>
      <c r="O14" s="428"/>
      <c r="P14" s="428"/>
      <c r="Q14" s="427">
        <v>250.1325114440063</v>
      </c>
      <c r="R14" s="428"/>
      <c r="S14" s="428"/>
      <c r="T14" s="427">
        <v>199.73107915752274</v>
      </c>
      <c r="U14" s="130"/>
      <c r="V14" s="130"/>
      <c r="W14" s="427">
        <v>108.74039394073083</v>
      </c>
      <c r="X14" s="427"/>
      <c r="Y14" s="427"/>
      <c r="Z14" s="427">
        <v>59.288750708292774</v>
      </c>
      <c r="AA14" s="427"/>
      <c r="AB14" s="427"/>
      <c r="AC14" s="427">
        <v>141.07822193726966</v>
      </c>
      <c r="AD14" s="427"/>
      <c r="AE14" s="427"/>
      <c r="AF14" s="427">
        <v>141.07822193726966</v>
      </c>
      <c r="AG14" s="428"/>
      <c r="AH14" s="428"/>
      <c r="AI14" s="427">
        <v>249.81861587800049</v>
      </c>
      <c r="AJ14" s="428"/>
      <c r="AK14" s="428"/>
      <c r="AL14" s="427">
        <v>200.36697264556244</v>
      </c>
      <c r="AM14" s="130"/>
      <c r="AN14" s="95"/>
      <c r="AP14" s="429"/>
      <c r="AQ14" s="429"/>
      <c r="AR14" s="429"/>
    </row>
    <row r="15" spans="2:44" ht="12.75" customHeight="1" x14ac:dyDescent="0.2">
      <c r="C15" s="35" t="s">
        <v>748</v>
      </c>
      <c r="D15" s="425"/>
      <c r="E15" s="427">
        <v>257.54013783756784</v>
      </c>
      <c r="F15" s="427"/>
      <c r="G15" s="427"/>
      <c r="H15" s="427">
        <v>253.48528743810303</v>
      </c>
      <c r="I15" s="427"/>
      <c r="J15" s="427"/>
      <c r="K15" s="427">
        <v>120.49256844326187</v>
      </c>
      <c r="L15" s="427"/>
      <c r="M15" s="427"/>
      <c r="N15" s="427">
        <v>120.49256844326187</v>
      </c>
      <c r="O15" s="428"/>
      <c r="P15" s="428"/>
      <c r="Q15" s="427">
        <v>378.0327062808297</v>
      </c>
      <c r="R15" s="428"/>
      <c r="S15" s="428"/>
      <c r="T15" s="427">
        <v>373.97785588136492</v>
      </c>
      <c r="U15" s="130"/>
      <c r="V15" s="130"/>
      <c r="W15" s="427">
        <v>256.08518790824598</v>
      </c>
      <c r="X15" s="427"/>
      <c r="Y15" s="427"/>
      <c r="Z15" s="427">
        <v>255.22876711633879</v>
      </c>
      <c r="AA15" s="427"/>
      <c r="AB15" s="427"/>
      <c r="AC15" s="427">
        <v>120.58725823555211</v>
      </c>
      <c r="AD15" s="427"/>
      <c r="AE15" s="427"/>
      <c r="AF15" s="427">
        <v>120.58725823555211</v>
      </c>
      <c r="AG15" s="428"/>
      <c r="AH15" s="428"/>
      <c r="AI15" s="427">
        <v>376.67244614379808</v>
      </c>
      <c r="AJ15" s="428"/>
      <c r="AK15" s="428"/>
      <c r="AL15" s="427">
        <v>375.81602535189091</v>
      </c>
      <c r="AM15" s="130"/>
      <c r="AN15" s="95"/>
      <c r="AP15" s="429"/>
      <c r="AQ15" s="429"/>
      <c r="AR15" s="429"/>
    </row>
    <row r="16" spans="2:44" ht="12.75" customHeight="1" x14ac:dyDescent="0.2">
      <c r="C16" s="35" t="s">
        <v>749</v>
      </c>
      <c r="D16" s="425"/>
      <c r="E16" s="427">
        <v>164.50161943233962</v>
      </c>
      <c r="F16" s="427"/>
      <c r="G16" s="427"/>
      <c r="H16" s="427">
        <v>31.044740339795052</v>
      </c>
      <c r="I16" s="427"/>
      <c r="J16" s="427"/>
      <c r="K16" s="427">
        <v>160.98260769835082</v>
      </c>
      <c r="L16" s="427"/>
      <c r="M16" s="427"/>
      <c r="N16" s="427">
        <v>160.98260769835082</v>
      </c>
      <c r="O16" s="428"/>
      <c r="P16" s="428"/>
      <c r="Q16" s="427">
        <v>325.48422713069044</v>
      </c>
      <c r="R16" s="428"/>
      <c r="S16" s="428"/>
      <c r="T16" s="427">
        <v>192.02734803814587</v>
      </c>
      <c r="U16" s="130"/>
      <c r="V16" s="130"/>
      <c r="W16" s="427">
        <v>160.69631573843671</v>
      </c>
      <c r="X16" s="427"/>
      <c r="Y16" s="427"/>
      <c r="Z16" s="427">
        <v>28.34738963644218</v>
      </c>
      <c r="AA16" s="427"/>
      <c r="AB16" s="427"/>
      <c r="AC16" s="427">
        <v>163.51507980259765</v>
      </c>
      <c r="AD16" s="427"/>
      <c r="AE16" s="427"/>
      <c r="AF16" s="427">
        <v>163.51507980259765</v>
      </c>
      <c r="AG16" s="428"/>
      <c r="AH16" s="428"/>
      <c r="AI16" s="427">
        <v>324.21139554103434</v>
      </c>
      <c r="AJ16" s="428"/>
      <c r="AK16" s="428"/>
      <c r="AL16" s="427">
        <v>191.86246943903984</v>
      </c>
      <c r="AM16" s="130"/>
      <c r="AN16" s="95"/>
      <c r="AP16" s="429"/>
      <c r="AQ16" s="429"/>
      <c r="AR16" s="429"/>
    </row>
    <row r="17" spans="3:44" ht="12.75" customHeight="1" x14ac:dyDescent="0.2">
      <c r="C17" s="35" t="s">
        <v>750</v>
      </c>
      <c r="D17" s="425"/>
      <c r="E17" s="427">
        <v>341.14928055309184</v>
      </c>
      <c r="F17" s="427"/>
      <c r="G17" s="427"/>
      <c r="H17" s="427">
        <v>315.83420332022177</v>
      </c>
      <c r="I17" s="427"/>
      <c r="J17" s="427"/>
      <c r="K17" s="427">
        <v>119.72944496750632</v>
      </c>
      <c r="L17" s="427"/>
      <c r="M17" s="427"/>
      <c r="N17" s="427">
        <v>119.72944496750632</v>
      </c>
      <c r="O17" s="428"/>
      <c r="P17" s="428"/>
      <c r="Q17" s="427">
        <v>460.87872552059815</v>
      </c>
      <c r="R17" s="428"/>
      <c r="S17" s="428"/>
      <c r="T17" s="427">
        <v>435.56364828772809</v>
      </c>
      <c r="U17" s="130"/>
      <c r="V17" s="130"/>
      <c r="W17" s="427">
        <v>339.46169094018728</v>
      </c>
      <c r="X17" s="427"/>
      <c r="Y17" s="427"/>
      <c r="Z17" s="427">
        <v>318.25052823928837</v>
      </c>
      <c r="AA17" s="427"/>
      <c r="AB17" s="427"/>
      <c r="AC17" s="427">
        <v>119.82353505473306</v>
      </c>
      <c r="AD17" s="427"/>
      <c r="AE17" s="427"/>
      <c r="AF17" s="427">
        <v>119.82353505473306</v>
      </c>
      <c r="AG17" s="428"/>
      <c r="AH17" s="428"/>
      <c r="AI17" s="427">
        <v>459.28522599492032</v>
      </c>
      <c r="AJ17" s="428"/>
      <c r="AK17" s="428"/>
      <c r="AL17" s="427">
        <v>438.07406329402141</v>
      </c>
      <c r="AM17" s="130"/>
      <c r="AN17" s="95"/>
      <c r="AP17" s="429"/>
      <c r="AQ17" s="429"/>
      <c r="AR17" s="429"/>
    </row>
    <row r="18" spans="3:44" ht="12.75" customHeight="1" x14ac:dyDescent="0.2">
      <c r="C18" s="35" t="s">
        <v>751</v>
      </c>
      <c r="D18" s="425"/>
      <c r="E18" s="427">
        <v>285.05581045017965</v>
      </c>
      <c r="F18" s="427"/>
      <c r="G18" s="427"/>
      <c r="H18" s="427">
        <v>284.98856441492546</v>
      </c>
      <c r="I18" s="427"/>
      <c r="J18" s="427"/>
      <c r="K18" s="427">
        <v>51.659412272344191</v>
      </c>
      <c r="L18" s="427"/>
      <c r="M18" s="427"/>
      <c r="N18" s="427">
        <v>51.659412272344191</v>
      </c>
      <c r="O18" s="428"/>
      <c r="P18" s="428"/>
      <c r="Q18" s="427">
        <v>336.71522272252383</v>
      </c>
      <c r="R18" s="428"/>
      <c r="S18" s="428"/>
      <c r="T18" s="427">
        <v>336.64797668726965</v>
      </c>
      <c r="U18" s="130"/>
      <c r="V18" s="130"/>
      <c r="W18" s="427">
        <v>283.44430622774632</v>
      </c>
      <c r="X18" s="427"/>
      <c r="Y18" s="427"/>
      <c r="Z18" s="427">
        <v>283.44430622774632</v>
      </c>
      <c r="AA18" s="427"/>
      <c r="AB18" s="427"/>
      <c r="AC18" s="427">
        <v>51.700009124756768</v>
      </c>
      <c r="AD18" s="427"/>
      <c r="AE18" s="427"/>
      <c r="AF18" s="427">
        <v>51.700009124756768</v>
      </c>
      <c r="AG18" s="428"/>
      <c r="AH18" s="428"/>
      <c r="AI18" s="427">
        <v>335.1443153525031</v>
      </c>
      <c r="AJ18" s="428"/>
      <c r="AK18" s="428"/>
      <c r="AL18" s="427">
        <v>335.1443153525031</v>
      </c>
      <c r="AM18" s="130"/>
      <c r="AN18" s="95"/>
      <c r="AP18" s="429"/>
      <c r="AQ18" s="429"/>
      <c r="AR18" s="429"/>
    </row>
    <row r="19" spans="3:44" ht="12.75" customHeight="1" x14ac:dyDescent="0.2">
      <c r="C19" s="35" t="s">
        <v>752</v>
      </c>
      <c r="D19" s="425"/>
      <c r="E19" s="427">
        <v>476.2493522348787</v>
      </c>
      <c r="F19" s="427"/>
      <c r="G19" s="427"/>
      <c r="H19" s="427">
        <v>181.84296015377569</v>
      </c>
      <c r="I19" s="427"/>
      <c r="J19" s="427"/>
      <c r="K19" s="427">
        <v>106.65662332760039</v>
      </c>
      <c r="L19" s="427"/>
      <c r="M19" s="427"/>
      <c r="N19" s="427">
        <v>106.65662332760039</v>
      </c>
      <c r="O19" s="428"/>
      <c r="P19" s="428"/>
      <c r="Q19" s="427">
        <v>582.90597556247906</v>
      </c>
      <c r="R19" s="428"/>
      <c r="S19" s="428"/>
      <c r="T19" s="427">
        <v>288.49958348137608</v>
      </c>
      <c r="U19" s="130"/>
      <c r="V19" s="130"/>
      <c r="W19" s="427">
        <v>473.53697248398811</v>
      </c>
      <c r="X19" s="427"/>
      <c r="Y19" s="427"/>
      <c r="Z19" s="427">
        <v>182.15260636843436</v>
      </c>
      <c r="AA19" s="427"/>
      <c r="AB19" s="427"/>
      <c r="AC19" s="427">
        <v>106.74044006119441</v>
      </c>
      <c r="AD19" s="427"/>
      <c r="AE19" s="427"/>
      <c r="AF19" s="427">
        <v>106.74044006119441</v>
      </c>
      <c r="AG19" s="428"/>
      <c r="AH19" s="428"/>
      <c r="AI19" s="427">
        <v>580.27741254518253</v>
      </c>
      <c r="AJ19" s="428"/>
      <c r="AK19" s="428"/>
      <c r="AL19" s="427">
        <v>288.89304642962878</v>
      </c>
      <c r="AM19" s="130"/>
      <c r="AN19" s="95"/>
      <c r="AP19" s="429"/>
      <c r="AQ19" s="429"/>
      <c r="AR19" s="429"/>
    </row>
    <row r="20" spans="3:44" ht="12.75" customHeight="1" x14ac:dyDescent="0.2">
      <c r="C20" s="35" t="s">
        <v>753</v>
      </c>
      <c r="D20" s="425"/>
      <c r="E20" s="427">
        <v>102.97984633237866</v>
      </c>
      <c r="F20" s="427"/>
      <c r="G20" s="427"/>
      <c r="H20" s="427">
        <v>93.478123497155678</v>
      </c>
      <c r="I20" s="427"/>
      <c r="J20" s="427"/>
      <c r="K20" s="427">
        <v>76.000658702069003</v>
      </c>
      <c r="L20" s="427"/>
      <c r="M20" s="427"/>
      <c r="N20" s="427">
        <v>76.000658702069003</v>
      </c>
      <c r="O20" s="428"/>
      <c r="P20" s="428"/>
      <c r="Q20" s="427">
        <v>178.98050503444767</v>
      </c>
      <c r="R20" s="428"/>
      <c r="S20" s="428"/>
      <c r="T20" s="427">
        <v>169.47878219922467</v>
      </c>
      <c r="U20" s="130"/>
      <c r="V20" s="130"/>
      <c r="W20" s="427">
        <v>99.699363468136767</v>
      </c>
      <c r="X20" s="427"/>
      <c r="Y20" s="427"/>
      <c r="Z20" s="427">
        <v>93.773160407675633</v>
      </c>
      <c r="AA20" s="427"/>
      <c r="AB20" s="427"/>
      <c r="AC20" s="427">
        <v>76.060384265889212</v>
      </c>
      <c r="AD20" s="427"/>
      <c r="AE20" s="427"/>
      <c r="AF20" s="427">
        <v>76.060384265889212</v>
      </c>
      <c r="AG20" s="428"/>
      <c r="AH20" s="428"/>
      <c r="AI20" s="427">
        <v>175.75974773402598</v>
      </c>
      <c r="AJ20" s="428"/>
      <c r="AK20" s="428"/>
      <c r="AL20" s="427">
        <v>169.83354467356486</v>
      </c>
      <c r="AM20" s="130"/>
      <c r="AN20" s="95"/>
      <c r="AP20" s="429"/>
      <c r="AQ20" s="429"/>
      <c r="AR20" s="429"/>
    </row>
    <row r="21" spans="3:44" ht="12.75" customHeight="1" x14ac:dyDescent="0.2">
      <c r="C21" s="35" t="s">
        <v>754</v>
      </c>
      <c r="D21" s="425"/>
      <c r="E21" s="427">
        <v>365.51881053558162</v>
      </c>
      <c r="F21" s="427"/>
      <c r="G21" s="427"/>
      <c r="H21" s="427">
        <v>82.641173196181654</v>
      </c>
      <c r="I21" s="427"/>
      <c r="J21" s="427"/>
      <c r="K21" s="430" t="s">
        <v>755</v>
      </c>
      <c r="L21" s="427"/>
      <c r="M21" s="427"/>
      <c r="N21" s="430" t="s">
        <v>755</v>
      </c>
      <c r="O21" s="428"/>
      <c r="P21" s="428"/>
      <c r="Q21" s="427">
        <v>365.51881053558162</v>
      </c>
      <c r="R21" s="428"/>
      <c r="S21" s="428"/>
      <c r="T21" s="427">
        <v>82.641173196181654</v>
      </c>
      <c r="U21" s="130"/>
      <c r="V21" s="130"/>
      <c r="W21" s="427">
        <v>356.17159549064093</v>
      </c>
      <c r="X21" s="427"/>
      <c r="Y21" s="427"/>
      <c r="Z21" s="427">
        <v>82.902006378421206</v>
      </c>
      <c r="AA21" s="427"/>
      <c r="AB21" s="427"/>
      <c r="AC21" s="430" t="s">
        <v>755</v>
      </c>
      <c r="AD21" s="427"/>
      <c r="AE21" s="427"/>
      <c r="AF21" s="430" t="s">
        <v>755</v>
      </c>
      <c r="AG21" s="428"/>
      <c r="AH21" s="428"/>
      <c r="AI21" s="430">
        <v>356.17159549064093</v>
      </c>
      <c r="AJ21" s="427"/>
      <c r="AK21" s="427"/>
      <c r="AL21" s="430">
        <v>82.902006378421206</v>
      </c>
      <c r="AM21" s="130"/>
      <c r="AN21" s="95"/>
      <c r="AP21" s="429"/>
      <c r="AQ21" s="429"/>
      <c r="AR21" s="429"/>
    </row>
    <row r="22" spans="3:44" ht="12.75" customHeight="1" x14ac:dyDescent="0.2">
      <c r="C22" s="35" t="s">
        <v>756</v>
      </c>
      <c r="D22" s="431"/>
      <c r="E22" s="430" t="s">
        <v>755</v>
      </c>
      <c r="F22" s="427"/>
      <c r="G22" s="427"/>
      <c r="H22" s="430" t="s">
        <v>755</v>
      </c>
      <c r="I22" s="427"/>
      <c r="J22" s="427"/>
      <c r="K22" s="430" t="s">
        <v>755</v>
      </c>
      <c r="L22" s="427"/>
      <c r="M22" s="427"/>
      <c r="N22" s="430" t="s">
        <v>755</v>
      </c>
      <c r="O22" s="428"/>
      <c r="P22" s="428"/>
      <c r="Q22" s="430" t="s">
        <v>757</v>
      </c>
      <c r="R22" s="428"/>
      <c r="S22" s="428"/>
      <c r="T22" s="430" t="s">
        <v>755</v>
      </c>
      <c r="U22" s="130"/>
      <c r="V22" s="130"/>
      <c r="W22" s="430" t="s">
        <v>755</v>
      </c>
      <c r="X22" s="427"/>
      <c r="Y22" s="427"/>
      <c r="Z22" s="430" t="s">
        <v>755</v>
      </c>
      <c r="AA22" s="427"/>
      <c r="AB22" s="427"/>
      <c r="AC22" s="430" t="s">
        <v>755</v>
      </c>
      <c r="AD22" s="427"/>
      <c r="AE22" s="427"/>
      <c r="AF22" s="430" t="s">
        <v>755</v>
      </c>
      <c r="AG22" s="428"/>
      <c r="AH22" s="428"/>
      <c r="AI22" s="430" t="s">
        <v>757</v>
      </c>
      <c r="AJ22" s="427"/>
      <c r="AK22" s="427"/>
      <c r="AL22" s="430" t="s">
        <v>755</v>
      </c>
      <c r="AM22" s="130"/>
      <c r="AN22" s="95"/>
      <c r="AP22" s="429"/>
      <c r="AQ22" s="429"/>
      <c r="AR22" s="429"/>
    </row>
    <row r="23" spans="3:44" ht="12.75" customHeight="1" x14ac:dyDescent="0.2">
      <c r="C23" s="35" t="s">
        <v>758</v>
      </c>
      <c r="D23" s="425"/>
      <c r="E23" s="427">
        <v>154.63773811085395</v>
      </c>
      <c r="F23" s="427"/>
      <c r="G23" s="427"/>
      <c r="H23" s="427">
        <v>140.09601492827343</v>
      </c>
      <c r="I23" s="427"/>
      <c r="J23" s="427"/>
      <c r="K23" s="430" t="s">
        <v>755</v>
      </c>
      <c r="L23" s="427"/>
      <c r="M23" s="427"/>
      <c r="N23" s="430" t="s">
        <v>755</v>
      </c>
      <c r="O23" s="428"/>
      <c r="P23" s="428"/>
      <c r="Q23" s="427">
        <v>154.63773811085395</v>
      </c>
      <c r="R23" s="428"/>
      <c r="S23" s="428"/>
      <c r="T23" s="427">
        <v>140.09601492827343</v>
      </c>
      <c r="U23" s="130"/>
      <c r="V23" s="130"/>
      <c r="W23" s="427">
        <v>153.76352555746087</v>
      </c>
      <c r="X23" s="427"/>
      <c r="Y23" s="427"/>
      <c r="Z23" s="427">
        <v>140.53818785466783</v>
      </c>
      <c r="AA23" s="427"/>
      <c r="AB23" s="427"/>
      <c r="AC23" s="430" t="s">
        <v>755</v>
      </c>
      <c r="AD23" s="427"/>
      <c r="AE23" s="427"/>
      <c r="AF23" s="430" t="s">
        <v>755</v>
      </c>
      <c r="AG23" s="428"/>
      <c r="AH23" s="428"/>
      <c r="AI23" s="430">
        <v>153.76352555746087</v>
      </c>
      <c r="AJ23" s="427"/>
      <c r="AK23" s="427"/>
      <c r="AL23" s="430">
        <v>140.53818785466783</v>
      </c>
      <c r="AM23" s="130"/>
      <c r="AN23" s="95"/>
      <c r="AP23" s="429"/>
      <c r="AQ23" s="429"/>
      <c r="AR23" s="429"/>
    </row>
    <row r="24" spans="3:44" ht="12.75" customHeight="1" x14ac:dyDescent="0.2">
      <c r="C24" s="35" t="s">
        <v>759</v>
      </c>
      <c r="D24" s="425"/>
      <c r="E24" s="427">
        <v>528.37695264771048</v>
      </c>
      <c r="F24" s="427"/>
      <c r="G24" s="427"/>
      <c r="H24" s="427">
        <v>485.4837089551508</v>
      </c>
      <c r="I24" s="427"/>
      <c r="J24" s="427"/>
      <c r="K24" s="427">
        <v>399.20167352757255</v>
      </c>
      <c r="L24" s="427"/>
      <c r="M24" s="427"/>
      <c r="N24" s="427">
        <v>399.20167352757255</v>
      </c>
      <c r="O24" s="428"/>
      <c r="P24" s="428"/>
      <c r="Q24" s="427">
        <v>927.57862617528303</v>
      </c>
      <c r="R24" s="428"/>
      <c r="S24" s="428"/>
      <c r="T24" s="427">
        <v>884.6853824827233</v>
      </c>
      <c r="U24" s="130"/>
      <c r="V24" s="130"/>
      <c r="W24" s="427">
        <v>524.76181095476181</v>
      </c>
      <c r="X24" s="427"/>
      <c r="Y24" s="427"/>
      <c r="Z24" s="427">
        <v>487.00591180065726</v>
      </c>
      <c r="AA24" s="427"/>
      <c r="AB24" s="427"/>
      <c r="AC24" s="427">
        <v>399.10544392171255</v>
      </c>
      <c r="AD24" s="427"/>
      <c r="AE24" s="427"/>
      <c r="AF24" s="427">
        <v>399.10544392171255</v>
      </c>
      <c r="AG24" s="428"/>
      <c r="AH24" s="428"/>
      <c r="AI24" s="427">
        <v>923.86725487647436</v>
      </c>
      <c r="AJ24" s="428"/>
      <c r="AK24" s="428"/>
      <c r="AL24" s="427">
        <v>886.11135572236981</v>
      </c>
      <c r="AM24" s="130"/>
      <c r="AN24" s="95"/>
      <c r="AP24" s="429"/>
      <c r="AQ24" s="429"/>
      <c r="AR24" s="429"/>
    </row>
    <row r="25" spans="3:44" ht="12.75" customHeight="1" x14ac:dyDescent="0.2">
      <c r="C25" s="35" t="s">
        <v>760</v>
      </c>
      <c r="D25" s="425"/>
      <c r="E25" s="427">
        <v>144.13819114287293</v>
      </c>
      <c r="F25" s="427"/>
      <c r="G25" s="427"/>
      <c r="H25" s="427">
        <v>72.976709120589049</v>
      </c>
      <c r="I25" s="427"/>
      <c r="J25" s="427"/>
      <c r="K25" s="427">
        <v>135.8006509642484</v>
      </c>
      <c r="L25" s="427"/>
      <c r="M25" s="427"/>
      <c r="N25" s="427">
        <v>135.8006509642484</v>
      </c>
      <c r="O25" s="428"/>
      <c r="P25" s="428"/>
      <c r="Q25" s="427">
        <v>279.93884210712133</v>
      </c>
      <c r="R25" s="428"/>
      <c r="S25" s="428"/>
      <c r="T25" s="427">
        <v>208.77736008483745</v>
      </c>
      <c r="U25" s="130"/>
      <c r="V25" s="130"/>
      <c r="W25" s="427">
        <v>143.44934997517515</v>
      </c>
      <c r="X25" s="427"/>
      <c r="Y25" s="427"/>
      <c r="Z25" s="427">
        <v>72.735959212528471</v>
      </c>
      <c r="AA25" s="427"/>
      <c r="AB25" s="427"/>
      <c r="AC25" s="427">
        <v>135.90558055203286</v>
      </c>
      <c r="AD25" s="427"/>
      <c r="AE25" s="427"/>
      <c r="AF25" s="427">
        <v>135.90558055203286</v>
      </c>
      <c r="AG25" s="428"/>
      <c r="AH25" s="428"/>
      <c r="AI25" s="427">
        <v>279.35493052720801</v>
      </c>
      <c r="AJ25" s="428"/>
      <c r="AK25" s="428"/>
      <c r="AL25" s="427">
        <v>208.64153976456134</v>
      </c>
      <c r="AM25" s="130"/>
      <c r="AN25" s="95"/>
      <c r="AP25" s="429"/>
      <c r="AQ25" s="429"/>
      <c r="AR25" s="429"/>
    </row>
    <row r="26" spans="3:44" ht="12.75" customHeight="1" x14ac:dyDescent="0.2">
      <c r="C26" s="35" t="s">
        <v>761</v>
      </c>
      <c r="D26" s="425"/>
      <c r="E26" s="427">
        <v>864.91463986349095</v>
      </c>
      <c r="F26" s="427"/>
      <c r="G26" s="427"/>
      <c r="H26" s="427">
        <v>687.37256353686735</v>
      </c>
      <c r="I26" s="427"/>
      <c r="J26" s="427"/>
      <c r="K26" s="427">
        <v>272.65353136796512</v>
      </c>
      <c r="L26" s="427"/>
      <c r="M26" s="427"/>
      <c r="N26" s="427">
        <v>272.65353136796512</v>
      </c>
      <c r="O26" s="428"/>
      <c r="P26" s="428"/>
      <c r="Q26" s="427">
        <v>1137.5681712314561</v>
      </c>
      <c r="R26" s="428"/>
      <c r="S26" s="428"/>
      <c r="T26" s="427">
        <v>960.02609490483246</v>
      </c>
      <c r="U26" s="130"/>
      <c r="V26" s="130"/>
      <c r="W26" s="427">
        <v>855.34448988878876</v>
      </c>
      <c r="X26" s="427"/>
      <c r="Y26" s="427"/>
      <c r="Z26" s="427">
        <v>689.49767365687637</v>
      </c>
      <c r="AA26" s="427"/>
      <c r="AB26" s="427"/>
      <c r="AC26" s="427">
        <v>272.84184055641043</v>
      </c>
      <c r="AD26" s="427"/>
      <c r="AE26" s="427"/>
      <c r="AF26" s="427">
        <v>272.84184055641043</v>
      </c>
      <c r="AG26" s="428"/>
      <c r="AH26" s="428"/>
      <c r="AI26" s="427">
        <v>1128.1863304451992</v>
      </c>
      <c r="AJ26" s="428"/>
      <c r="AK26" s="428"/>
      <c r="AL26" s="427">
        <v>962.33951421328675</v>
      </c>
      <c r="AM26" s="130"/>
      <c r="AN26" s="95"/>
      <c r="AP26" s="429"/>
      <c r="AQ26" s="429"/>
      <c r="AR26" s="429"/>
    </row>
    <row r="27" spans="3:44" ht="12.75" customHeight="1" x14ac:dyDescent="0.2">
      <c r="C27" s="35" t="s">
        <v>762</v>
      </c>
      <c r="D27" s="425"/>
      <c r="E27" s="427">
        <v>443.70065605413032</v>
      </c>
      <c r="F27" s="427"/>
      <c r="G27" s="427"/>
      <c r="H27" s="427">
        <v>352.65288526048016</v>
      </c>
      <c r="I27" s="427"/>
      <c r="J27" s="427"/>
      <c r="K27" s="427">
        <v>2.1800333690643079</v>
      </c>
      <c r="L27" s="427"/>
      <c r="M27" s="427"/>
      <c r="N27" s="427">
        <v>2.1800333690643079</v>
      </c>
      <c r="O27" s="428"/>
      <c r="P27" s="428"/>
      <c r="Q27" s="427">
        <v>445.88068942319461</v>
      </c>
      <c r="R27" s="428"/>
      <c r="S27" s="428"/>
      <c r="T27" s="427">
        <v>354.83291862954445</v>
      </c>
      <c r="U27" s="130"/>
      <c r="V27" s="130"/>
      <c r="W27" s="427">
        <v>440.66422573579183</v>
      </c>
      <c r="X27" s="427"/>
      <c r="Y27" s="427"/>
      <c r="Z27" s="427">
        <v>352.80561582367392</v>
      </c>
      <c r="AA27" s="427"/>
      <c r="AB27" s="427"/>
      <c r="AC27" s="427">
        <v>2.1817465610857703</v>
      </c>
      <c r="AD27" s="427"/>
      <c r="AE27" s="427"/>
      <c r="AF27" s="427">
        <v>2.1817465610857703</v>
      </c>
      <c r="AG27" s="428"/>
      <c r="AH27" s="428"/>
      <c r="AI27" s="427">
        <v>442.84597229687762</v>
      </c>
      <c r="AJ27" s="428"/>
      <c r="AK27" s="428"/>
      <c r="AL27" s="427">
        <v>354.98736238475971</v>
      </c>
      <c r="AM27" s="130"/>
      <c r="AN27" s="95"/>
      <c r="AP27" s="429"/>
      <c r="AQ27" s="429"/>
      <c r="AR27" s="429"/>
    </row>
    <row r="28" spans="3:44" ht="12.75" customHeight="1" x14ac:dyDescent="0.2">
      <c r="C28" s="35" t="s">
        <v>763</v>
      </c>
      <c r="D28" s="431"/>
      <c r="E28" s="427">
        <v>602.9127728995735</v>
      </c>
      <c r="F28" s="427"/>
      <c r="G28" s="427"/>
      <c r="H28" s="427">
        <v>385.08429670216287</v>
      </c>
      <c r="I28" s="427"/>
      <c r="J28" s="427"/>
      <c r="K28" s="430" t="s">
        <v>755</v>
      </c>
      <c r="L28" s="427"/>
      <c r="M28" s="427"/>
      <c r="N28" s="430" t="s">
        <v>755</v>
      </c>
      <c r="O28" s="428"/>
      <c r="P28" s="428"/>
      <c r="Q28" s="427">
        <v>602.9127728995735</v>
      </c>
      <c r="R28" s="428"/>
      <c r="S28" s="428"/>
      <c r="T28" s="427">
        <v>385.08429670216287</v>
      </c>
      <c r="U28" s="130"/>
      <c r="V28" s="130"/>
      <c r="W28" s="427">
        <v>599.17729263333558</v>
      </c>
      <c r="X28" s="427"/>
      <c r="Y28" s="427"/>
      <c r="Z28" s="427">
        <v>385.96883934281357</v>
      </c>
      <c r="AA28" s="427"/>
      <c r="AB28" s="427"/>
      <c r="AC28" s="430" t="s">
        <v>755</v>
      </c>
      <c r="AD28" s="427"/>
      <c r="AE28" s="427"/>
      <c r="AF28" s="430" t="s">
        <v>755</v>
      </c>
      <c r="AG28" s="428"/>
      <c r="AH28" s="428"/>
      <c r="AI28" s="430">
        <v>599.17729263333558</v>
      </c>
      <c r="AJ28" s="427"/>
      <c r="AK28" s="427"/>
      <c r="AL28" s="430">
        <v>385.96883934281357</v>
      </c>
      <c r="AM28" s="130"/>
      <c r="AN28" s="95"/>
      <c r="AP28" s="429"/>
      <c r="AQ28" s="429"/>
      <c r="AR28" s="429"/>
    </row>
    <row r="29" spans="3:44" ht="12.75" customHeight="1" x14ac:dyDescent="0.2">
      <c r="C29" s="226" t="s">
        <v>764</v>
      </c>
      <c r="D29" s="432"/>
      <c r="E29" s="427">
        <v>559.15242329875764</v>
      </c>
      <c r="F29" s="427"/>
      <c r="G29" s="427"/>
      <c r="H29" s="427">
        <v>501.27205048578026</v>
      </c>
      <c r="I29" s="427"/>
      <c r="J29" s="427"/>
      <c r="K29" s="427">
        <v>71.928579961822919</v>
      </c>
      <c r="L29" s="427"/>
      <c r="M29" s="427"/>
      <c r="N29" s="427">
        <v>71.928579961822919</v>
      </c>
      <c r="O29" s="428"/>
      <c r="P29" s="428"/>
      <c r="Q29" s="427">
        <v>631.08100326058059</v>
      </c>
      <c r="R29" s="428"/>
      <c r="S29" s="428"/>
      <c r="T29" s="427">
        <v>573.2006304476032</v>
      </c>
      <c r="U29" s="130"/>
      <c r="V29" s="130"/>
      <c r="W29" s="427">
        <v>550.38273115906657</v>
      </c>
      <c r="X29" s="427"/>
      <c r="Y29" s="427"/>
      <c r="Z29" s="427">
        <v>502.87434680429476</v>
      </c>
      <c r="AA29" s="427"/>
      <c r="AB29" s="427"/>
      <c r="AC29" s="427">
        <v>71.985105458659064</v>
      </c>
      <c r="AD29" s="427"/>
      <c r="AE29" s="427"/>
      <c r="AF29" s="427">
        <v>71.985105458659064</v>
      </c>
      <c r="AG29" s="428"/>
      <c r="AH29" s="428"/>
      <c r="AI29" s="427">
        <v>622.36783661772563</v>
      </c>
      <c r="AJ29" s="428"/>
      <c r="AK29" s="428"/>
      <c r="AL29" s="427">
        <v>574.85945226295382</v>
      </c>
      <c r="AM29" s="130"/>
      <c r="AN29" s="95"/>
      <c r="AP29" s="429"/>
      <c r="AQ29" s="429"/>
      <c r="AR29" s="429"/>
    </row>
    <row r="30" spans="3:44" ht="12.75" customHeight="1" x14ac:dyDescent="0.2">
      <c r="C30" s="35" t="s">
        <v>765</v>
      </c>
      <c r="D30" s="425"/>
      <c r="E30" s="427">
        <v>718.79904577598245</v>
      </c>
      <c r="F30" s="427"/>
      <c r="G30" s="427"/>
      <c r="H30" s="427">
        <v>638.77773563996914</v>
      </c>
      <c r="I30" s="427"/>
      <c r="J30" s="427"/>
      <c r="K30" s="427">
        <v>31.781085437134632</v>
      </c>
      <c r="L30" s="427"/>
      <c r="M30" s="427"/>
      <c r="N30" s="427">
        <v>31.781085437134632</v>
      </c>
      <c r="O30" s="428"/>
      <c r="P30" s="428"/>
      <c r="Q30" s="427">
        <v>750.58013121311706</v>
      </c>
      <c r="R30" s="428"/>
      <c r="S30" s="428"/>
      <c r="T30" s="427">
        <v>670.55882107710374</v>
      </c>
      <c r="U30" s="130"/>
      <c r="V30" s="130"/>
      <c r="W30" s="427">
        <v>714.72546250625078</v>
      </c>
      <c r="X30" s="427"/>
      <c r="Y30" s="427"/>
      <c r="Z30" s="427">
        <v>640.70306822836255</v>
      </c>
      <c r="AA30" s="427"/>
      <c r="AB30" s="427"/>
      <c r="AC30" s="427">
        <v>31.806060789703512</v>
      </c>
      <c r="AD30" s="427"/>
      <c r="AE30" s="427"/>
      <c r="AF30" s="427">
        <v>31.806060789703512</v>
      </c>
      <c r="AG30" s="428"/>
      <c r="AH30" s="428"/>
      <c r="AI30" s="427">
        <v>746.53152329595434</v>
      </c>
      <c r="AJ30" s="428"/>
      <c r="AK30" s="428"/>
      <c r="AL30" s="427">
        <v>672.50912901806612</v>
      </c>
      <c r="AM30" s="130"/>
      <c r="AN30" s="95"/>
      <c r="AP30" s="429"/>
      <c r="AQ30" s="429"/>
      <c r="AR30" s="429"/>
    </row>
    <row r="31" spans="3:44" s="218" customFormat="1" ht="12.75" customHeight="1" x14ac:dyDescent="0.2">
      <c r="C31" s="35" t="s">
        <v>766</v>
      </c>
      <c r="D31" s="425"/>
      <c r="E31" s="427">
        <v>779.00925558001029</v>
      </c>
      <c r="F31" s="427"/>
      <c r="G31" s="427"/>
      <c r="H31" s="427">
        <v>342.33178867616192</v>
      </c>
      <c r="I31" s="427"/>
      <c r="J31" s="427"/>
      <c r="K31" s="427">
        <v>15.461467432902246</v>
      </c>
      <c r="L31" s="427"/>
      <c r="M31" s="427"/>
      <c r="N31" s="427">
        <v>15.461467432902246</v>
      </c>
      <c r="O31" s="428"/>
      <c r="P31" s="428"/>
      <c r="Q31" s="427">
        <v>794.47072301291257</v>
      </c>
      <c r="R31" s="428"/>
      <c r="S31" s="428"/>
      <c r="T31" s="427">
        <v>357.79325610906415</v>
      </c>
      <c r="U31" s="225"/>
      <c r="V31" s="225"/>
      <c r="W31" s="427">
        <v>770.90186534315433</v>
      </c>
      <c r="X31" s="427"/>
      <c r="Y31" s="427"/>
      <c r="Z31" s="427">
        <v>343.41226087142218</v>
      </c>
      <c r="AA31" s="427"/>
      <c r="AB31" s="427"/>
      <c r="AC31" s="427">
        <v>15.473617917854463</v>
      </c>
      <c r="AD31" s="427"/>
      <c r="AE31" s="427"/>
      <c r="AF31" s="427">
        <v>15.473617917854463</v>
      </c>
      <c r="AG31" s="428"/>
      <c r="AH31" s="428"/>
      <c r="AI31" s="427">
        <v>786.37548326100875</v>
      </c>
      <c r="AJ31" s="428"/>
      <c r="AK31" s="428"/>
      <c r="AL31" s="427">
        <v>358.88587878927666</v>
      </c>
      <c r="AM31" s="225"/>
      <c r="AN31" s="222"/>
      <c r="AP31" s="429"/>
      <c r="AQ31" s="429"/>
      <c r="AR31" s="429"/>
    </row>
    <row r="32" spans="3:44" ht="12.75" customHeight="1" x14ac:dyDescent="0.2">
      <c r="C32" s="35" t="s">
        <v>767</v>
      </c>
      <c r="D32" s="425"/>
      <c r="E32" s="427">
        <v>818.21936564800228</v>
      </c>
      <c r="F32" s="427"/>
      <c r="G32" s="427"/>
      <c r="H32" s="427">
        <v>411.94991804308552</v>
      </c>
      <c r="I32" s="427"/>
      <c r="J32" s="427"/>
      <c r="K32" s="427">
        <v>11.890684570957939</v>
      </c>
      <c r="L32" s="427"/>
      <c r="M32" s="427"/>
      <c r="N32" s="427">
        <v>11.890684570957939</v>
      </c>
      <c r="O32" s="428"/>
      <c r="P32" s="428"/>
      <c r="Q32" s="427">
        <v>830.11005021896017</v>
      </c>
      <c r="R32" s="428"/>
      <c r="S32" s="428"/>
      <c r="T32" s="427">
        <v>423.84060261404346</v>
      </c>
      <c r="U32" s="130"/>
      <c r="V32" s="130"/>
      <c r="W32" s="427">
        <v>813.2556927196905</v>
      </c>
      <c r="X32" s="427"/>
      <c r="Y32" s="427"/>
      <c r="Z32" s="427">
        <v>412.90916695340081</v>
      </c>
      <c r="AA32" s="427"/>
      <c r="AB32" s="427"/>
      <c r="AC32" s="427">
        <v>11.900028935235001</v>
      </c>
      <c r="AD32" s="427"/>
      <c r="AE32" s="427"/>
      <c r="AF32" s="427">
        <v>11.900028935235001</v>
      </c>
      <c r="AG32" s="428"/>
      <c r="AH32" s="428"/>
      <c r="AI32" s="427">
        <v>825.15572165492551</v>
      </c>
      <c r="AJ32" s="428"/>
      <c r="AK32" s="428"/>
      <c r="AL32" s="427">
        <v>424.80919588863583</v>
      </c>
      <c r="AM32" s="130"/>
      <c r="AN32" s="95"/>
      <c r="AP32" s="429"/>
      <c r="AQ32" s="429"/>
      <c r="AR32" s="429"/>
    </row>
    <row r="33" spans="2:51" ht="12.75" customHeight="1" x14ac:dyDescent="0.2">
      <c r="C33" s="35" t="s">
        <v>768</v>
      </c>
      <c r="D33" s="425"/>
      <c r="E33" s="427">
        <v>1147.2125465119459</v>
      </c>
      <c r="F33" s="427"/>
      <c r="G33" s="427"/>
      <c r="H33" s="427">
        <v>813.30019860611469</v>
      </c>
      <c r="I33" s="427"/>
      <c r="J33" s="427"/>
      <c r="K33" s="430" t="s">
        <v>755</v>
      </c>
      <c r="L33" s="427"/>
      <c r="M33" s="427"/>
      <c r="N33" s="430" t="s">
        <v>755</v>
      </c>
      <c r="O33" s="428"/>
      <c r="P33" s="428"/>
      <c r="Q33" s="427">
        <v>1147.2125465119459</v>
      </c>
      <c r="R33" s="428"/>
      <c r="S33" s="428"/>
      <c r="T33" s="427">
        <v>813.30019860611469</v>
      </c>
      <c r="U33" s="130"/>
      <c r="V33" s="130"/>
      <c r="W33" s="427">
        <v>1141.7441329579638</v>
      </c>
      <c r="X33" s="427"/>
      <c r="Y33" s="427"/>
      <c r="Z33" s="427">
        <v>817.06250046763205</v>
      </c>
      <c r="AA33" s="427"/>
      <c r="AB33" s="427"/>
      <c r="AC33" s="430" t="s">
        <v>755</v>
      </c>
      <c r="AD33" s="427"/>
      <c r="AE33" s="427"/>
      <c r="AF33" s="430" t="s">
        <v>755</v>
      </c>
      <c r="AG33" s="428"/>
      <c r="AH33" s="428"/>
      <c r="AI33" s="430">
        <v>1141.7441329579638</v>
      </c>
      <c r="AJ33" s="427"/>
      <c r="AK33" s="427"/>
      <c r="AL33" s="430">
        <v>817.06250046763205</v>
      </c>
      <c r="AM33" s="130"/>
      <c r="AN33" s="95"/>
      <c r="AP33" s="429"/>
      <c r="AQ33" s="429"/>
      <c r="AR33" s="429"/>
    </row>
    <row r="34" spans="2:51" ht="6" customHeight="1" x14ac:dyDescent="0.2">
      <c r="C34" s="35"/>
      <c r="D34" s="529"/>
      <c r="E34" s="427"/>
      <c r="F34" s="427"/>
      <c r="G34" s="427"/>
      <c r="H34" s="427"/>
      <c r="I34" s="427"/>
      <c r="J34" s="427"/>
      <c r="K34" s="427"/>
      <c r="L34" s="427"/>
      <c r="M34" s="427"/>
      <c r="N34" s="427"/>
      <c r="O34" s="428"/>
      <c r="P34" s="428"/>
      <c r="Q34" s="427"/>
      <c r="R34" s="428"/>
      <c r="S34" s="428"/>
      <c r="T34" s="427"/>
      <c r="U34" s="130"/>
      <c r="V34" s="130"/>
      <c r="W34" s="427"/>
      <c r="X34" s="427"/>
      <c r="Y34" s="427"/>
      <c r="Z34" s="427"/>
      <c r="AA34" s="427"/>
      <c r="AB34" s="427"/>
      <c r="AC34" s="427"/>
      <c r="AD34" s="427"/>
      <c r="AE34" s="427"/>
      <c r="AF34" s="427"/>
      <c r="AG34" s="428"/>
      <c r="AH34" s="428"/>
      <c r="AI34" s="427"/>
      <c r="AJ34" s="428"/>
      <c r="AK34" s="428"/>
      <c r="AL34" s="427"/>
      <c r="AM34" s="130"/>
      <c r="AN34" s="95"/>
      <c r="AP34" s="429"/>
      <c r="AQ34" s="429"/>
      <c r="AR34" s="429"/>
    </row>
    <row r="35" spans="2:51" ht="12.75" customHeight="1" x14ac:dyDescent="0.2">
      <c r="C35" s="86" t="s">
        <v>81</v>
      </c>
      <c r="D35" s="529"/>
      <c r="E35" s="433">
        <v>9009.6</v>
      </c>
      <c r="F35" s="434"/>
      <c r="G35" s="434"/>
      <c r="H35" s="433">
        <v>6266.5999999999985</v>
      </c>
      <c r="I35" s="434"/>
      <c r="J35" s="434"/>
      <c r="K35" s="433">
        <v>1947.6000000000001</v>
      </c>
      <c r="L35" s="434"/>
      <c r="M35" s="434"/>
      <c r="N35" s="433">
        <v>1947.6000000000001</v>
      </c>
      <c r="O35" s="434"/>
      <c r="P35" s="434"/>
      <c r="Q35" s="433">
        <v>10957.2</v>
      </c>
      <c r="R35" s="435"/>
      <c r="S35" s="435"/>
      <c r="T35" s="433">
        <v>8214.1999999999989</v>
      </c>
      <c r="U35" s="130"/>
      <c r="V35" s="130"/>
      <c r="W35" s="433">
        <v>8931.5999999999985</v>
      </c>
      <c r="X35" s="434"/>
      <c r="Y35" s="434"/>
      <c r="Z35" s="433">
        <v>6282.6000000000013</v>
      </c>
      <c r="AA35" s="434"/>
      <c r="AB35" s="434"/>
      <c r="AC35" s="433">
        <v>1949.6</v>
      </c>
      <c r="AD35" s="434"/>
      <c r="AE35" s="434"/>
      <c r="AF35" s="433">
        <v>1949.6</v>
      </c>
      <c r="AG35" s="434"/>
      <c r="AH35" s="434"/>
      <c r="AI35" s="433">
        <v>10881.199999999999</v>
      </c>
      <c r="AJ35" s="435"/>
      <c r="AK35" s="435"/>
      <c r="AL35" s="433">
        <v>8232.2000000000007</v>
      </c>
      <c r="AM35" s="130"/>
      <c r="AN35" s="95"/>
      <c r="AO35" s="429"/>
      <c r="AP35" s="429"/>
      <c r="AQ35" s="429"/>
      <c r="AR35" s="429"/>
      <c r="AS35" s="429"/>
      <c r="AT35" s="429"/>
      <c r="AW35" s="429"/>
      <c r="AX35" s="429"/>
      <c r="AY35" s="429"/>
    </row>
    <row r="36" spans="2:51" ht="6.6" customHeight="1" x14ac:dyDescent="0.25">
      <c r="B36" s="21"/>
      <c r="C36" s="21"/>
      <c r="D36" s="21"/>
      <c r="E36" s="21"/>
      <c r="F36" s="21"/>
      <c r="G36" s="21"/>
      <c r="H36" s="21"/>
      <c r="I36" s="21"/>
      <c r="J36" s="21"/>
      <c r="K36" s="21"/>
      <c r="L36" s="21"/>
      <c r="M36" s="21"/>
      <c r="N36" s="21"/>
      <c r="O36" s="21"/>
      <c r="P36" s="21"/>
      <c r="Q36" s="21"/>
      <c r="R36" s="21"/>
      <c r="S36" s="21"/>
      <c r="T36" s="21"/>
      <c r="U36" s="21"/>
      <c r="W36" s="21"/>
      <c r="X36" s="21"/>
      <c r="Y36" s="21"/>
      <c r="Z36" s="21"/>
      <c r="AA36" s="21"/>
      <c r="AB36" s="21"/>
      <c r="AC36" s="21"/>
      <c r="AD36" s="21"/>
      <c r="AE36" s="21"/>
      <c r="AF36" s="21"/>
      <c r="AG36" s="21"/>
      <c r="AH36" s="21"/>
      <c r="AI36" s="21"/>
      <c r="AJ36" s="21"/>
      <c r="AK36" s="21"/>
      <c r="AL36" s="21"/>
      <c r="AM36" s="21"/>
      <c r="AP36" s="429"/>
    </row>
    <row r="37" spans="2:51" ht="14.25" customHeight="1" x14ac:dyDescent="0.25">
      <c r="B37" s="602" t="s">
        <v>769</v>
      </c>
      <c r="C37" s="602"/>
      <c r="D37" s="521"/>
      <c r="E37" s="638" t="s">
        <v>95</v>
      </c>
      <c r="F37" s="638"/>
      <c r="G37" s="638"/>
      <c r="H37" s="638"/>
      <c r="I37" s="638"/>
      <c r="J37" s="638"/>
      <c r="K37" s="638"/>
      <c r="L37" s="638"/>
      <c r="M37" s="638"/>
      <c r="N37" s="638"/>
      <c r="O37" s="638"/>
      <c r="P37" s="638"/>
      <c r="Q37" s="638"/>
      <c r="R37" s="638"/>
      <c r="S37" s="638"/>
      <c r="T37" s="638"/>
      <c r="U37" s="638"/>
      <c r="V37" s="522"/>
      <c r="W37" s="638" t="s">
        <v>95</v>
      </c>
      <c r="X37" s="638"/>
      <c r="Y37" s="638"/>
      <c r="Z37" s="638"/>
      <c r="AA37" s="638"/>
      <c r="AB37" s="638"/>
      <c r="AC37" s="638"/>
      <c r="AD37" s="638"/>
      <c r="AE37" s="638"/>
      <c r="AF37" s="638"/>
      <c r="AG37" s="638"/>
      <c r="AH37" s="638"/>
      <c r="AI37" s="638"/>
      <c r="AJ37" s="638"/>
      <c r="AK37" s="638"/>
      <c r="AL37" s="638"/>
      <c r="AM37" s="638"/>
      <c r="AN37" s="414"/>
    </row>
    <row r="38" spans="2:51" ht="48" customHeight="1" x14ac:dyDescent="0.25">
      <c r="B38" s="602"/>
      <c r="C38" s="602"/>
      <c r="D38" s="521"/>
      <c r="E38" s="626" t="s">
        <v>253</v>
      </c>
      <c r="F38" s="626"/>
      <c r="G38" s="520"/>
      <c r="H38" s="626" t="s">
        <v>103</v>
      </c>
      <c r="I38" s="626"/>
      <c r="J38" s="520"/>
      <c r="K38" s="626" t="s">
        <v>104</v>
      </c>
      <c r="L38" s="626"/>
      <c r="M38" s="520"/>
      <c r="N38" s="626" t="s">
        <v>103</v>
      </c>
      <c r="O38" s="626"/>
      <c r="P38" s="520"/>
      <c r="Q38" s="626" t="s">
        <v>98</v>
      </c>
      <c r="R38" s="626"/>
      <c r="S38" s="276"/>
      <c r="T38" s="577" t="s">
        <v>103</v>
      </c>
      <c r="U38" s="629"/>
      <c r="V38" s="265"/>
      <c r="W38" s="626" t="s">
        <v>253</v>
      </c>
      <c r="X38" s="626"/>
      <c r="Y38" s="408"/>
      <c r="Z38" s="626" t="s">
        <v>103</v>
      </c>
      <c r="AA38" s="626"/>
      <c r="AB38" s="408"/>
      <c r="AC38" s="626" t="s">
        <v>104</v>
      </c>
      <c r="AD38" s="626"/>
      <c r="AE38" s="408"/>
      <c r="AF38" s="626" t="s">
        <v>103</v>
      </c>
      <c r="AG38" s="626"/>
      <c r="AH38" s="408"/>
      <c r="AI38" s="626" t="s">
        <v>98</v>
      </c>
      <c r="AJ38" s="626"/>
      <c r="AK38" s="276"/>
      <c r="AL38" s="577" t="s">
        <v>103</v>
      </c>
      <c r="AM38" s="629"/>
      <c r="AN38" s="408"/>
    </row>
    <row r="39" spans="2:51" ht="14.25" customHeight="1" x14ac:dyDescent="0.25">
      <c r="B39" s="602"/>
      <c r="C39" s="602"/>
      <c r="D39" s="521"/>
      <c r="E39" s="638" t="s">
        <v>106</v>
      </c>
      <c r="F39" s="638"/>
      <c r="G39" s="638"/>
      <c r="H39" s="638"/>
      <c r="I39" s="638"/>
      <c r="J39" s="638"/>
      <c r="K39" s="638"/>
      <c r="L39" s="638"/>
      <c r="M39" s="638"/>
      <c r="N39" s="638"/>
      <c r="O39" s="638"/>
      <c r="P39" s="638"/>
      <c r="Q39" s="638"/>
      <c r="R39" s="638"/>
      <c r="S39" s="638"/>
      <c r="T39" s="638"/>
      <c r="U39" s="638"/>
      <c r="V39" s="522"/>
      <c r="W39" s="638" t="s">
        <v>106</v>
      </c>
      <c r="X39" s="638"/>
      <c r="Y39" s="638"/>
      <c r="Z39" s="638"/>
      <c r="AA39" s="638"/>
      <c r="AB39" s="638"/>
      <c r="AC39" s="638"/>
      <c r="AD39" s="638"/>
      <c r="AE39" s="638"/>
      <c r="AF39" s="638"/>
      <c r="AG39" s="638"/>
      <c r="AH39" s="638"/>
      <c r="AI39" s="638"/>
      <c r="AJ39" s="638"/>
      <c r="AK39" s="638"/>
      <c r="AL39" s="638"/>
      <c r="AM39" s="638"/>
      <c r="AN39" s="414"/>
    </row>
    <row r="40" spans="2:51" ht="27" customHeight="1" x14ac:dyDescent="0.25"/>
    <row r="41" spans="2:51" ht="15" customHeight="1" x14ac:dyDescent="0.25">
      <c r="C41" s="420"/>
      <c r="L41" s="529"/>
      <c r="M41" s="529"/>
      <c r="N41" s="530"/>
      <c r="O41" s="530"/>
      <c r="P41" s="530"/>
      <c r="Q41" s="530"/>
      <c r="R41" s="530"/>
      <c r="S41" s="530"/>
      <c r="T41" s="530"/>
      <c r="U41" s="530"/>
      <c r="V41" s="530"/>
      <c r="AD41" s="421"/>
      <c r="AE41" s="421"/>
      <c r="AF41" s="422"/>
      <c r="AG41" s="422"/>
      <c r="AH41" s="422"/>
      <c r="AI41" s="422"/>
      <c r="AJ41" s="422"/>
      <c r="AK41" s="422"/>
      <c r="AL41" s="422"/>
      <c r="AM41" s="422"/>
      <c r="AN41" s="422"/>
    </row>
    <row r="42" spans="2:51" ht="15" customHeight="1" x14ac:dyDescent="0.25">
      <c r="N42" s="530"/>
      <c r="O42" s="530"/>
      <c r="P42" s="530"/>
      <c r="Q42" s="530"/>
      <c r="AF42" s="422"/>
      <c r="AG42" s="422"/>
      <c r="AH42" s="422"/>
      <c r="AI42" s="422"/>
    </row>
    <row r="43" spans="2:51" ht="15" customHeight="1" x14ac:dyDescent="0.25">
      <c r="N43" s="528"/>
      <c r="O43" s="530"/>
      <c r="P43" s="530"/>
      <c r="Q43" s="530"/>
      <c r="R43" s="530"/>
      <c r="S43" s="530"/>
      <c r="T43" s="530"/>
      <c r="U43" s="530"/>
      <c r="V43" s="530"/>
      <c r="AF43" s="420"/>
      <c r="AG43" s="422"/>
      <c r="AH43" s="422"/>
      <c r="AI43" s="422"/>
      <c r="AJ43" s="422"/>
      <c r="AK43" s="422"/>
      <c r="AL43" s="422"/>
      <c r="AM43" s="422"/>
      <c r="AN43" s="422"/>
    </row>
    <row r="44" spans="2:51" ht="15" customHeight="1" x14ac:dyDescent="0.25">
      <c r="N44" s="530"/>
      <c r="O44" s="530"/>
      <c r="P44" s="530"/>
      <c r="Q44" s="530"/>
      <c r="R44" s="530"/>
      <c r="S44" s="530"/>
      <c r="T44" s="530"/>
      <c r="U44" s="530"/>
      <c r="V44" s="530"/>
      <c r="AF44" s="422"/>
      <c r="AG44" s="422"/>
      <c r="AH44" s="422"/>
      <c r="AI44" s="422"/>
      <c r="AJ44" s="422"/>
      <c r="AK44" s="422"/>
      <c r="AL44" s="422"/>
      <c r="AM44" s="422"/>
      <c r="AN44" s="422"/>
    </row>
  </sheetData>
  <mergeCells count="49">
    <mergeCell ref="E39:U39"/>
    <mergeCell ref="E37:U37"/>
    <mergeCell ref="E38:F38"/>
    <mergeCell ref="H38:I38"/>
    <mergeCell ref="K38:L38"/>
    <mergeCell ref="N38:O38"/>
    <mergeCell ref="Q38:R38"/>
    <mergeCell ref="T38:U38"/>
    <mergeCell ref="Q7:R7"/>
    <mergeCell ref="T7:U7"/>
    <mergeCell ref="E8:U8"/>
    <mergeCell ref="E10:F10"/>
    <mergeCell ref="H10:I10"/>
    <mergeCell ref="K10:L10"/>
    <mergeCell ref="N10:O10"/>
    <mergeCell ref="Q10:R10"/>
    <mergeCell ref="T10:U10"/>
    <mergeCell ref="W5:AM5"/>
    <mergeCell ref="B6:C8"/>
    <mergeCell ref="W6:AM6"/>
    <mergeCell ref="W7:X7"/>
    <mergeCell ref="Z7:AA7"/>
    <mergeCell ref="AC7:AD7"/>
    <mergeCell ref="AF7:AG7"/>
    <mergeCell ref="AI7:AJ7"/>
    <mergeCell ref="AL7:AM7"/>
    <mergeCell ref="W8:AM8"/>
    <mergeCell ref="E5:U5"/>
    <mergeCell ref="E6:U6"/>
    <mergeCell ref="E7:F7"/>
    <mergeCell ref="H7:I7"/>
    <mergeCell ref="K7:L7"/>
    <mergeCell ref="N7:O7"/>
    <mergeCell ref="AL10:AM10"/>
    <mergeCell ref="B37:C39"/>
    <mergeCell ref="W37:AM37"/>
    <mergeCell ref="W38:X38"/>
    <mergeCell ref="Z38:AA38"/>
    <mergeCell ref="AC38:AD38"/>
    <mergeCell ref="AF38:AG38"/>
    <mergeCell ref="AI38:AJ38"/>
    <mergeCell ref="AL38:AM38"/>
    <mergeCell ref="W39:AM39"/>
    <mergeCell ref="B10:C10"/>
    <mergeCell ref="W10:X10"/>
    <mergeCell ref="Z10:AA10"/>
    <mergeCell ref="AC10:AD10"/>
    <mergeCell ref="AF10:AG10"/>
    <mergeCell ref="AI10:AJ10"/>
  </mergeCells>
  <printOptions horizontalCentered="1"/>
  <pageMargins left="0.19685039370078741" right="0.19685039370078741" top="0.19685039370078741" bottom="0.19685039370078741" header="0" footer="0"/>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4"/>
  <sheetViews>
    <sheetView workbookViewId="0"/>
  </sheetViews>
  <sheetFormatPr defaultRowHeight="14.25" outlineLevelCol="1" x14ac:dyDescent="0.25"/>
  <cols>
    <col min="1" max="1" width="0.5703125" style="20" customWidth="1"/>
    <col min="2" max="2" width="2.7109375" style="20" bestFit="1" customWidth="1"/>
    <col min="3" max="3" width="0.85546875" style="20" customWidth="1"/>
    <col min="4" max="4" width="26.42578125" style="20" customWidth="1"/>
    <col min="5" max="5" width="5.7109375" style="20" hidden="1" customWidth="1" outlineLevel="1"/>
    <col min="6" max="6" width="1.28515625" style="20" hidden="1" customWidth="1" outlineLevel="1"/>
    <col min="7" max="7" width="5.7109375" style="20" hidden="1" customWidth="1" outlineLevel="1"/>
    <col min="8" max="8" width="1.28515625" style="20" hidden="1" customWidth="1" outlineLevel="1"/>
    <col min="9" max="9" width="5.7109375" style="20" hidden="1" customWidth="1" outlineLevel="1"/>
    <col min="10" max="10" width="1.28515625" style="20" hidden="1" customWidth="1" outlineLevel="1"/>
    <col min="11" max="11" width="5.7109375" style="20" hidden="1" customWidth="1" outlineLevel="1"/>
    <col min="12" max="12" width="1.28515625" style="20" hidden="1" customWidth="1" outlineLevel="1"/>
    <col min="13" max="13" width="5.7109375" style="20" hidden="1" customWidth="1" outlineLevel="1"/>
    <col min="14" max="14" width="1.28515625" style="20" hidden="1" customWidth="1" outlineLevel="1"/>
    <col min="15" max="15" width="5.7109375" style="20" hidden="1" customWidth="1" outlineLevel="1"/>
    <col min="16" max="16" width="1.28515625" style="20" hidden="1" customWidth="1" outlineLevel="1"/>
    <col min="17" max="17" width="5.7109375" style="20" hidden="1" customWidth="1" outlineLevel="1"/>
    <col min="18" max="18" width="1.28515625" style="20" hidden="1" customWidth="1" outlineLevel="1"/>
    <col min="19" max="19" width="5.7109375" style="20" hidden="1" customWidth="1" outlineLevel="1"/>
    <col min="20" max="20" width="1.28515625" style="20" hidden="1" customWidth="1" outlineLevel="1"/>
    <col min="21" max="21" width="5.7109375" style="20" hidden="1" customWidth="1" outlineLevel="1"/>
    <col min="22" max="22" width="1.28515625" style="20" hidden="1" customWidth="1" outlineLevel="1"/>
    <col min="23" max="23" width="5.7109375" style="20" customWidth="1" collapsed="1"/>
    <col min="24" max="24" width="1.28515625" style="20" customWidth="1"/>
    <col min="25" max="25" width="5.7109375" style="20" customWidth="1"/>
    <col min="26" max="26" width="1.28515625" style="20" customWidth="1"/>
    <col min="27" max="27" width="5.7109375" style="209" customWidth="1"/>
    <col min="28" max="28" width="1.28515625" style="209" customWidth="1"/>
    <col min="29" max="29" width="5.7109375" style="383" customWidth="1"/>
    <col min="30" max="30" width="1.28515625" style="383" customWidth="1"/>
    <col min="31" max="31" width="5.7109375" style="462" customWidth="1"/>
    <col min="32" max="32" width="1.28515625" style="462" customWidth="1"/>
    <col min="33" max="33" width="5.7109375" style="462" customWidth="1"/>
    <col min="34" max="34" width="1.28515625" style="462" customWidth="1"/>
    <col min="35" max="35" width="5.7109375" style="462" hidden="1" customWidth="1"/>
    <col min="36" max="36" width="1.28515625" style="462" hidden="1" customWidth="1"/>
    <col min="37" max="37" width="5.7109375" style="462" hidden="1" customWidth="1"/>
    <col min="38" max="38" width="1.28515625" style="462" hidden="1" customWidth="1"/>
    <col min="39" max="39" width="5.7109375" style="20" hidden="1" customWidth="1"/>
    <col min="40" max="40" width="1.28515625" style="20" hidden="1" customWidth="1"/>
    <col min="41" max="41" width="0.85546875" style="20" customWidth="1"/>
    <col min="42" max="42" width="33" style="20" customWidth="1"/>
    <col min="43" max="16384" width="9.140625" style="20"/>
  </cols>
  <sheetData>
    <row r="1" spans="1:44" x14ac:dyDescent="0.25">
      <c r="B1" s="64" t="s">
        <v>647</v>
      </c>
      <c r="C1" s="64"/>
      <c r="D1" s="4"/>
      <c r="E1" s="4"/>
      <c r="F1" s="4"/>
      <c r="G1" s="4"/>
      <c r="H1" s="4"/>
      <c r="I1" s="4"/>
      <c r="J1" s="4"/>
      <c r="K1" s="4"/>
      <c r="L1" s="4"/>
      <c r="M1" s="4"/>
      <c r="N1" s="4"/>
      <c r="O1" s="4"/>
      <c r="P1" s="4"/>
      <c r="Q1" s="4"/>
      <c r="R1" s="4"/>
      <c r="S1" s="4"/>
      <c r="T1" s="4"/>
      <c r="U1" s="4"/>
      <c r="V1" s="4"/>
      <c r="W1" s="4"/>
      <c r="X1" s="4"/>
      <c r="Y1" s="4"/>
      <c r="Z1" s="4"/>
      <c r="AA1" s="4"/>
      <c r="AB1" s="4"/>
      <c r="AC1" s="4"/>
      <c r="AD1" s="4"/>
      <c r="AE1" s="456"/>
      <c r="AF1" s="456"/>
      <c r="AG1" s="456"/>
      <c r="AH1" s="456"/>
      <c r="AI1" s="456"/>
      <c r="AJ1" s="456"/>
      <c r="AK1" s="456"/>
      <c r="AL1" s="456"/>
      <c r="AM1" s="4"/>
      <c r="AN1" s="4"/>
      <c r="AO1" s="4"/>
      <c r="AP1" s="4"/>
    </row>
    <row r="2" spans="1:44" x14ac:dyDescent="0.25">
      <c r="B2" s="332" t="s">
        <v>648</v>
      </c>
      <c r="C2" s="64"/>
      <c r="D2" s="4"/>
      <c r="E2" s="4"/>
      <c r="F2" s="4"/>
      <c r="G2" s="4"/>
      <c r="H2" s="4"/>
      <c r="I2" s="4"/>
      <c r="J2" s="4"/>
      <c r="K2" s="4"/>
      <c r="L2" s="4"/>
      <c r="M2" s="4"/>
      <c r="N2" s="4"/>
      <c r="O2" s="4"/>
      <c r="P2" s="4"/>
      <c r="Q2" s="4"/>
      <c r="R2" s="4"/>
      <c r="S2" s="4"/>
      <c r="T2" s="4"/>
      <c r="U2" s="4"/>
      <c r="V2" s="4"/>
      <c r="W2" s="4"/>
      <c r="X2" s="4"/>
      <c r="Y2" s="4"/>
      <c r="Z2" s="4"/>
      <c r="AA2" s="4"/>
      <c r="AB2" s="4"/>
      <c r="AC2" s="4"/>
      <c r="AD2" s="4"/>
      <c r="AE2" s="456"/>
      <c r="AF2" s="456"/>
      <c r="AG2" s="456"/>
      <c r="AH2" s="456"/>
      <c r="AI2" s="456"/>
      <c r="AJ2" s="456"/>
      <c r="AK2" s="456"/>
      <c r="AL2" s="456"/>
      <c r="AM2" s="4"/>
      <c r="AN2" s="4"/>
      <c r="AO2" s="4"/>
      <c r="AP2" s="4"/>
    </row>
    <row r="3" spans="1:44" ht="6" customHeight="1" x14ac:dyDescent="0.25">
      <c r="B3" s="79"/>
      <c r="C3" s="79"/>
      <c r="D3" s="6"/>
      <c r="E3" s="6"/>
      <c r="F3" s="6"/>
      <c r="G3" s="6"/>
      <c r="H3" s="6"/>
      <c r="I3" s="6"/>
      <c r="J3" s="6"/>
      <c r="K3" s="6"/>
      <c r="L3" s="6"/>
      <c r="M3" s="6"/>
      <c r="N3" s="6"/>
      <c r="O3" s="6"/>
      <c r="P3" s="6"/>
      <c r="Q3" s="6"/>
      <c r="R3" s="6"/>
      <c r="S3" s="6"/>
      <c r="T3" s="6"/>
      <c r="U3" s="6"/>
      <c r="V3" s="6"/>
      <c r="W3" s="6"/>
      <c r="X3" s="6"/>
      <c r="Y3" s="6"/>
      <c r="Z3" s="6"/>
      <c r="AA3" s="202"/>
      <c r="AB3" s="202"/>
      <c r="AC3" s="380"/>
      <c r="AD3" s="380"/>
      <c r="AE3" s="457"/>
      <c r="AF3" s="457"/>
      <c r="AG3" s="457"/>
      <c r="AH3" s="457"/>
      <c r="AI3" s="457"/>
      <c r="AJ3" s="457"/>
      <c r="AK3" s="457"/>
      <c r="AL3" s="457"/>
      <c r="AM3" s="6"/>
      <c r="AN3" s="6"/>
      <c r="AO3" s="6"/>
      <c r="AP3" s="6"/>
    </row>
    <row r="4" spans="1:44" ht="6" customHeight="1" x14ac:dyDescent="0.25">
      <c r="B4" s="4"/>
      <c r="C4" s="4"/>
      <c r="D4" s="4"/>
      <c r="E4" s="4"/>
      <c r="F4" s="4"/>
      <c r="G4" s="4"/>
      <c r="H4" s="4"/>
      <c r="I4" s="4"/>
      <c r="J4" s="4"/>
      <c r="K4" s="4"/>
      <c r="L4" s="4"/>
      <c r="M4" s="4"/>
      <c r="N4" s="4"/>
      <c r="O4" s="4"/>
      <c r="P4" s="4"/>
      <c r="Q4" s="4"/>
      <c r="R4" s="4"/>
      <c r="S4" s="4"/>
      <c r="T4" s="4"/>
      <c r="U4" s="4"/>
      <c r="V4" s="4"/>
      <c r="W4" s="4"/>
      <c r="X4" s="4"/>
      <c r="Y4" s="4"/>
      <c r="Z4" s="4"/>
      <c r="AA4" s="4"/>
      <c r="AB4" s="4"/>
      <c r="AC4" s="4"/>
      <c r="AD4" s="4"/>
      <c r="AE4" s="456"/>
      <c r="AF4" s="456"/>
      <c r="AG4" s="456"/>
      <c r="AH4" s="456"/>
      <c r="AI4" s="456"/>
      <c r="AJ4" s="456"/>
      <c r="AK4" s="456"/>
      <c r="AL4" s="456"/>
      <c r="AM4" s="4"/>
      <c r="AN4" s="4"/>
      <c r="AO4" s="4"/>
      <c r="AP4" s="4"/>
    </row>
    <row r="5" spans="1:44" ht="14.25" customHeight="1" x14ac:dyDescent="0.25">
      <c r="A5" s="24"/>
      <c r="B5" s="648" t="s">
        <v>320</v>
      </c>
      <c r="C5" s="648"/>
      <c r="D5" s="648"/>
      <c r="E5" s="608">
        <v>2000</v>
      </c>
      <c r="F5" s="649"/>
      <c r="G5" s="608">
        <v>2001</v>
      </c>
      <c r="H5" s="649"/>
      <c r="I5" s="608">
        <v>2002</v>
      </c>
      <c r="J5" s="649"/>
      <c r="K5" s="608">
        <v>2003</v>
      </c>
      <c r="L5" s="649"/>
      <c r="M5" s="608">
        <v>2004</v>
      </c>
      <c r="N5" s="649"/>
      <c r="O5" s="608">
        <v>2005</v>
      </c>
      <c r="P5" s="649"/>
      <c r="Q5" s="608">
        <v>2006</v>
      </c>
      <c r="R5" s="649"/>
      <c r="S5" s="608">
        <v>2007</v>
      </c>
      <c r="T5" s="651"/>
      <c r="U5" s="608">
        <v>2008</v>
      </c>
      <c r="V5" s="651"/>
      <c r="W5" s="608">
        <v>2009</v>
      </c>
      <c r="X5" s="651"/>
      <c r="Y5" s="608">
        <v>2010</v>
      </c>
      <c r="Z5" s="651"/>
      <c r="AA5" s="608">
        <v>2011</v>
      </c>
      <c r="AB5" s="651"/>
      <c r="AC5" s="608">
        <v>2012</v>
      </c>
      <c r="AD5" s="651"/>
      <c r="AE5" s="608">
        <v>2013</v>
      </c>
      <c r="AF5" s="651"/>
      <c r="AG5" s="608">
        <v>2014</v>
      </c>
      <c r="AH5" s="651"/>
      <c r="AI5" s="608">
        <v>2015</v>
      </c>
      <c r="AJ5" s="651"/>
      <c r="AK5" s="608">
        <v>2016</v>
      </c>
      <c r="AL5" s="651"/>
      <c r="AM5" s="608">
        <v>2017</v>
      </c>
      <c r="AN5" s="651"/>
      <c r="AO5" s="648" t="s">
        <v>321</v>
      </c>
      <c r="AP5" s="648"/>
    </row>
    <row r="6" spans="1:44" ht="6" customHeight="1" x14ac:dyDescent="0.25">
      <c r="A6" s="24"/>
      <c r="B6" s="97"/>
      <c r="C6" s="97"/>
      <c r="D6" s="97"/>
      <c r="E6" s="97"/>
      <c r="F6" s="98"/>
      <c r="G6" s="97"/>
      <c r="H6" s="98"/>
      <c r="I6" s="97"/>
      <c r="J6" s="98"/>
      <c r="K6" s="97"/>
      <c r="L6" s="98"/>
      <c r="M6" s="97"/>
      <c r="N6" s="98"/>
      <c r="O6" s="97"/>
      <c r="P6" s="98"/>
      <c r="Q6" s="97"/>
      <c r="R6" s="98"/>
      <c r="S6" s="97"/>
      <c r="T6" s="10"/>
      <c r="U6" s="97"/>
      <c r="V6" s="10"/>
      <c r="W6" s="97"/>
      <c r="X6" s="10"/>
      <c r="Y6" s="97"/>
      <c r="Z6" s="10"/>
      <c r="AA6" s="214"/>
      <c r="AB6" s="201"/>
      <c r="AC6" s="386"/>
      <c r="AD6" s="379"/>
      <c r="AE6" s="464"/>
      <c r="AF6" s="458"/>
      <c r="AG6" s="464"/>
      <c r="AH6" s="458"/>
      <c r="AI6" s="464"/>
      <c r="AJ6" s="458"/>
      <c r="AK6" s="464"/>
      <c r="AL6" s="458"/>
      <c r="AM6" s="97"/>
      <c r="AN6" s="10"/>
      <c r="AO6" s="97"/>
      <c r="AP6" s="10"/>
    </row>
    <row r="7" spans="1:44" ht="6" customHeight="1" x14ac:dyDescent="0.25">
      <c r="A7" s="24"/>
      <c r="B7" s="52"/>
      <c r="C7" s="52"/>
      <c r="D7" s="24"/>
      <c r="E7" s="25"/>
      <c r="F7" s="25"/>
      <c r="G7" s="25"/>
      <c r="H7" s="25"/>
      <c r="I7" s="25"/>
      <c r="J7" s="25"/>
      <c r="K7" s="25"/>
      <c r="L7" s="25"/>
      <c r="M7" s="25"/>
      <c r="N7" s="25"/>
      <c r="O7" s="25"/>
      <c r="P7" s="25"/>
      <c r="Q7" s="25"/>
      <c r="R7" s="25"/>
      <c r="S7" s="25"/>
      <c r="T7" s="25"/>
      <c r="U7" s="25"/>
      <c r="V7" s="25"/>
      <c r="W7" s="25"/>
      <c r="X7" s="25"/>
      <c r="Y7" s="25"/>
      <c r="Z7" s="25"/>
      <c r="AA7" s="212"/>
      <c r="AB7" s="212"/>
      <c r="AC7" s="385"/>
      <c r="AD7" s="385"/>
      <c r="AE7" s="461"/>
      <c r="AF7" s="461"/>
      <c r="AG7" s="461"/>
      <c r="AH7" s="461"/>
      <c r="AI7" s="461"/>
      <c r="AJ7" s="461"/>
      <c r="AK7" s="461"/>
      <c r="AL7" s="461"/>
      <c r="AM7" s="25"/>
      <c r="AN7" s="25"/>
      <c r="AO7" s="25"/>
      <c r="AP7" s="24"/>
    </row>
    <row r="8" spans="1:44" ht="10.5" customHeight="1" x14ac:dyDescent="0.25">
      <c r="A8" s="24"/>
      <c r="B8" s="52"/>
      <c r="C8" s="52"/>
      <c r="D8" s="80" t="s">
        <v>81</v>
      </c>
      <c r="E8" s="92"/>
      <c r="F8" s="92"/>
      <c r="G8" s="92"/>
      <c r="H8" s="92"/>
      <c r="I8" s="92"/>
      <c r="J8" s="92"/>
      <c r="K8" s="92"/>
      <c r="L8" s="92"/>
      <c r="M8" s="92"/>
      <c r="N8" s="92"/>
      <c r="O8" s="92"/>
      <c r="P8" s="92"/>
      <c r="Q8" s="92"/>
      <c r="R8" s="92"/>
      <c r="S8" s="92"/>
      <c r="T8" s="92"/>
      <c r="U8" s="92"/>
      <c r="V8" s="92"/>
      <c r="W8" s="92"/>
      <c r="X8" s="92"/>
      <c r="Y8" s="92"/>
      <c r="Z8" s="31"/>
      <c r="AA8" s="92"/>
      <c r="AB8" s="92"/>
      <c r="AC8" s="92"/>
      <c r="AD8" s="92"/>
      <c r="AE8" s="92"/>
      <c r="AF8" s="92"/>
      <c r="AG8" s="92"/>
      <c r="AH8" s="92"/>
      <c r="AI8" s="92"/>
      <c r="AJ8" s="92"/>
      <c r="AK8" s="92"/>
      <c r="AL8" s="92"/>
      <c r="AM8" s="92"/>
      <c r="AN8" s="92"/>
      <c r="AO8" s="25"/>
      <c r="AP8" s="80" t="s">
        <v>98</v>
      </c>
    </row>
    <row r="9" spans="1:44" ht="6.6" customHeight="1" x14ac:dyDescent="0.25">
      <c r="A9" s="24"/>
      <c r="B9" s="52"/>
      <c r="C9" s="52"/>
      <c r="D9" s="24"/>
      <c r="E9" s="92"/>
      <c r="F9" s="92"/>
      <c r="G9" s="92"/>
      <c r="H9" s="92"/>
      <c r="I9" s="92"/>
      <c r="J9" s="92"/>
      <c r="K9" s="92"/>
      <c r="L9" s="92"/>
      <c r="M9" s="92"/>
      <c r="N9" s="92"/>
      <c r="O9" s="92"/>
      <c r="P9" s="92"/>
      <c r="Q9" s="92"/>
      <c r="R9" s="92"/>
      <c r="S9" s="92"/>
      <c r="T9" s="92"/>
      <c r="U9" s="92"/>
      <c r="V9" s="92"/>
      <c r="W9" s="92"/>
      <c r="X9" s="92"/>
      <c r="Y9" s="92"/>
      <c r="Z9" s="31"/>
      <c r="AA9" s="92"/>
      <c r="AB9" s="92"/>
      <c r="AC9" s="92"/>
      <c r="AD9" s="92"/>
      <c r="AE9" s="92"/>
      <c r="AF9" s="92"/>
      <c r="AG9" s="92"/>
      <c r="AH9" s="92"/>
      <c r="AI9" s="92"/>
      <c r="AJ9" s="92"/>
      <c r="AK9" s="92"/>
      <c r="AL9" s="92"/>
      <c r="AM9" s="92"/>
      <c r="AN9" s="92"/>
      <c r="AO9" s="25"/>
      <c r="AP9" s="24"/>
    </row>
    <row r="10" spans="1:44" ht="10.5" customHeight="1" x14ac:dyDescent="0.25">
      <c r="A10" s="24"/>
      <c r="B10" s="52">
        <v>1</v>
      </c>
      <c r="C10" s="52"/>
      <c r="D10" s="26" t="s">
        <v>322</v>
      </c>
      <c r="E10" s="82">
        <v>1120</v>
      </c>
      <c r="F10" s="157"/>
      <c r="G10" s="82">
        <v>1191</v>
      </c>
      <c r="H10" s="157"/>
      <c r="I10" s="82">
        <v>1247</v>
      </c>
      <c r="J10" s="157"/>
      <c r="K10" s="82">
        <v>1287</v>
      </c>
      <c r="L10" s="157"/>
      <c r="M10" s="82">
        <v>1298</v>
      </c>
      <c r="N10" s="157"/>
      <c r="O10" s="82">
        <v>1443</v>
      </c>
      <c r="P10" s="157"/>
      <c r="Q10" s="82">
        <v>1526</v>
      </c>
      <c r="R10" s="157"/>
      <c r="S10" s="82">
        <v>1750</v>
      </c>
      <c r="T10" s="157"/>
      <c r="U10" s="82">
        <v>1876</v>
      </c>
      <c r="V10" s="157"/>
      <c r="W10" s="82">
        <v>1879</v>
      </c>
      <c r="X10" s="157"/>
      <c r="Y10" s="82">
        <v>1985</v>
      </c>
      <c r="Z10" s="84"/>
      <c r="AA10" s="82">
        <v>2078</v>
      </c>
      <c r="AB10" s="26"/>
      <c r="AC10" s="82">
        <v>2335</v>
      </c>
      <c r="AD10" s="84"/>
      <c r="AE10" s="82">
        <v>2349</v>
      </c>
      <c r="AF10" s="31" t="s">
        <v>93</v>
      </c>
      <c r="AG10" s="82">
        <v>2429</v>
      </c>
      <c r="AH10" s="31"/>
      <c r="AI10" s="82"/>
      <c r="AJ10" s="26"/>
      <c r="AK10" s="82"/>
      <c r="AL10" s="26"/>
      <c r="AM10" s="82"/>
      <c r="AN10" s="26"/>
      <c r="AO10" s="158"/>
      <c r="AP10" s="26" t="s">
        <v>323</v>
      </c>
    </row>
    <row r="11" spans="1:44" ht="10.5" customHeight="1" x14ac:dyDescent="0.25">
      <c r="A11" s="24"/>
      <c r="B11" s="52">
        <v>2</v>
      </c>
      <c r="C11" s="52"/>
      <c r="D11" s="32" t="s">
        <v>324</v>
      </c>
      <c r="E11" s="37">
        <v>569</v>
      </c>
      <c r="F11" s="159"/>
      <c r="G11" s="37">
        <v>656</v>
      </c>
      <c r="H11" s="159"/>
      <c r="I11" s="37">
        <v>716</v>
      </c>
      <c r="J11" s="159"/>
      <c r="K11" s="37">
        <v>757</v>
      </c>
      <c r="L11" s="159"/>
      <c r="M11" s="37">
        <v>753</v>
      </c>
      <c r="N11" s="159"/>
      <c r="O11" s="37">
        <v>875</v>
      </c>
      <c r="P11" s="159"/>
      <c r="Q11" s="37">
        <v>947</v>
      </c>
      <c r="R11" s="159"/>
      <c r="S11" s="37">
        <v>1174</v>
      </c>
      <c r="T11" s="159"/>
      <c r="U11" s="37">
        <v>1283</v>
      </c>
      <c r="V11" s="159"/>
      <c r="W11" s="37">
        <v>1281</v>
      </c>
      <c r="X11" s="159"/>
      <c r="Y11" s="37">
        <v>1375</v>
      </c>
      <c r="Z11" s="31"/>
      <c r="AA11" s="37">
        <v>1442</v>
      </c>
      <c r="AB11" s="217"/>
      <c r="AC11" s="37">
        <v>1715</v>
      </c>
      <c r="AD11" s="388"/>
      <c r="AE11" s="37">
        <v>1786</v>
      </c>
      <c r="AF11" s="31" t="s">
        <v>93</v>
      </c>
      <c r="AG11" s="37">
        <v>1871</v>
      </c>
      <c r="AH11" s="31"/>
      <c r="AI11" s="37"/>
      <c r="AJ11" s="466"/>
      <c r="AK11" s="37"/>
      <c r="AL11" s="466"/>
      <c r="AM11" s="37"/>
      <c r="AN11" s="24"/>
      <c r="AO11" s="92"/>
      <c r="AP11" s="32" t="s">
        <v>325</v>
      </c>
    </row>
    <row r="12" spans="1:44" ht="10.5" customHeight="1" x14ac:dyDescent="0.25">
      <c r="A12" s="24"/>
      <c r="B12" s="52">
        <v>3</v>
      </c>
      <c r="C12" s="52"/>
      <c r="D12" s="32" t="s">
        <v>326</v>
      </c>
      <c r="E12" s="37">
        <v>551</v>
      </c>
      <c r="F12" s="159"/>
      <c r="G12" s="37">
        <v>535</v>
      </c>
      <c r="H12" s="159"/>
      <c r="I12" s="37">
        <v>531</v>
      </c>
      <c r="J12" s="159"/>
      <c r="K12" s="37">
        <v>530</v>
      </c>
      <c r="L12" s="159"/>
      <c r="M12" s="37">
        <v>545</v>
      </c>
      <c r="N12" s="159"/>
      <c r="O12" s="37">
        <v>568</v>
      </c>
      <c r="P12" s="159"/>
      <c r="Q12" s="37">
        <v>579</v>
      </c>
      <c r="R12" s="159"/>
      <c r="S12" s="37">
        <v>576</v>
      </c>
      <c r="T12" s="159"/>
      <c r="U12" s="37">
        <v>593</v>
      </c>
      <c r="V12" s="159"/>
      <c r="W12" s="37">
        <v>598</v>
      </c>
      <c r="X12" s="159"/>
      <c r="Y12" s="37">
        <v>610</v>
      </c>
      <c r="Z12" s="31"/>
      <c r="AA12" s="37">
        <v>636</v>
      </c>
      <c r="AB12" s="217"/>
      <c r="AC12" s="37">
        <v>620</v>
      </c>
      <c r="AD12" s="31"/>
      <c r="AE12" s="37">
        <v>563</v>
      </c>
      <c r="AF12" s="31" t="s">
        <v>93</v>
      </c>
      <c r="AG12" s="37">
        <v>558</v>
      </c>
      <c r="AH12" s="31"/>
      <c r="AI12" s="37"/>
      <c r="AJ12" s="466"/>
      <c r="AK12" s="37"/>
      <c r="AL12" s="466"/>
      <c r="AM12" s="37"/>
      <c r="AN12" s="24"/>
      <c r="AO12" s="92"/>
      <c r="AP12" s="32" t="s">
        <v>327</v>
      </c>
    </row>
    <row r="13" spans="1:44" ht="6.6" customHeight="1" x14ac:dyDescent="0.25">
      <c r="A13" s="24"/>
      <c r="B13" s="52"/>
      <c r="C13" s="52"/>
      <c r="D13" s="26"/>
      <c r="E13" s="37"/>
      <c r="F13" s="159"/>
      <c r="G13" s="37"/>
      <c r="H13" s="159"/>
      <c r="I13" s="37"/>
      <c r="J13" s="159"/>
      <c r="K13" s="37"/>
      <c r="L13" s="159"/>
      <c r="M13" s="37"/>
      <c r="N13" s="159"/>
      <c r="O13" s="37"/>
      <c r="P13" s="159"/>
      <c r="Q13" s="37"/>
      <c r="R13" s="159"/>
      <c r="S13" s="37"/>
      <c r="T13" s="159"/>
      <c r="U13" s="37"/>
      <c r="V13" s="159"/>
      <c r="W13" s="37"/>
      <c r="X13" s="159"/>
      <c r="Y13" s="37"/>
      <c r="Z13" s="31"/>
      <c r="AA13" s="37"/>
      <c r="AB13" s="217"/>
      <c r="AC13" s="37"/>
      <c r="AD13" s="388"/>
      <c r="AE13" s="37"/>
      <c r="AF13" s="31"/>
      <c r="AG13" s="37"/>
      <c r="AH13" s="31"/>
      <c r="AI13" s="37"/>
      <c r="AJ13" s="466"/>
      <c r="AK13" s="37"/>
      <c r="AL13" s="466"/>
      <c r="AM13" s="37"/>
      <c r="AN13" s="24"/>
      <c r="AO13" s="25"/>
      <c r="AP13" s="26"/>
    </row>
    <row r="14" spans="1:44" ht="10.5" customHeight="1" x14ac:dyDescent="0.25">
      <c r="A14" s="24"/>
      <c r="B14" s="52"/>
      <c r="C14" s="52"/>
      <c r="D14" s="80" t="s">
        <v>328</v>
      </c>
      <c r="E14" s="37"/>
      <c r="F14" s="159"/>
      <c r="G14" s="37"/>
      <c r="H14" s="159"/>
      <c r="I14" s="37"/>
      <c r="J14" s="159"/>
      <c r="K14" s="37"/>
      <c r="L14" s="159"/>
      <c r="M14" s="37"/>
      <c r="N14" s="159"/>
      <c r="O14" s="37"/>
      <c r="P14" s="159"/>
      <c r="Q14" s="37"/>
      <c r="R14" s="159"/>
      <c r="S14" s="37"/>
      <c r="T14" s="159"/>
      <c r="U14" s="37"/>
      <c r="V14" s="159"/>
      <c r="W14" s="37"/>
      <c r="X14" s="159"/>
      <c r="Y14" s="37"/>
      <c r="Z14" s="31"/>
      <c r="AA14" s="37"/>
      <c r="AB14" s="217"/>
      <c r="AC14" s="37"/>
      <c r="AD14" s="388"/>
      <c r="AE14" s="37"/>
      <c r="AF14" s="31"/>
      <c r="AG14" s="37"/>
      <c r="AH14" s="31"/>
      <c r="AI14" s="37"/>
      <c r="AJ14" s="466"/>
      <c r="AK14" s="37"/>
      <c r="AL14" s="466"/>
      <c r="AM14" s="37"/>
      <c r="AN14" s="24"/>
      <c r="AO14" s="92"/>
      <c r="AP14" s="80" t="s">
        <v>329</v>
      </c>
    </row>
    <row r="15" spans="1:44" ht="6.6" customHeight="1" x14ac:dyDescent="0.25">
      <c r="A15" s="24"/>
      <c r="B15" s="52"/>
      <c r="C15" s="52"/>
      <c r="D15" s="24"/>
      <c r="E15" s="37"/>
      <c r="F15" s="159"/>
      <c r="G15" s="37"/>
      <c r="H15" s="159"/>
      <c r="I15" s="37"/>
      <c r="J15" s="159"/>
      <c r="K15" s="37"/>
      <c r="L15" s="159"/>
      <c r="M15" s="37"/>
      <c r="N15" s="159"/>
      <c r="O15" s="37"/>
      <c r="P15" s="159"/>
      <c r="Q15" s="37"/>
      <c r="R15" s="159"/>
      <c r="S15" s="37"/>
      <c r="T15" s="159"/>
      <c r="U15" s="37"/>
      <c r="V15" s="159"/>
      <c r="W15" s="37"/>
      <c r="X15" s="159"/>
      <c r="Y15" s="37"/>
      <c r="Z15" s="31"/>
      <c r="AA15" s="37"/>
      <c r="AB15" s="217"/>
      <c r="AC15" s="37"/>
      <c r="AD15" s="388"/>
      <c r="AE15" s="37"/>
      <c r="AF15" s="31"/>
      <c r="AG15" s="37"/>
      <c r="AH15" s="31"/>
      <c r="AI15" s="37"/>
      <c r="AJ15" s="466"/>
      <c r="AK15" s="37"/>
      <c r="AL15" s="466"/>
      <c r="AM15" s="37"/>
      <c r="AN15" s="24"/>
      <c r="AO15" s="25"/>
      <c r="AP15" s="24"/>
    </row>
    <row r="16" spans="1:44" ht="10.5" customHeight="1" x14ac:dyDescent="0.25">
      <c r="A16" s="24"/>
      <c r="B16" s="52">
        <v>4</v>
      </c>
      <c r="C16" s="52"/>
      <c r="D16" s="24" t="s">
        <v>330</v>
      </c>
      <c r="E16" s="37">
        <v>402</v>
      </c>
      <c r="F16" s="159"/>
      <c r="G16" s="37">
        <v>402</v>
      </c>
      <c r="H16" s="159"/>
      <c r="I16" s="37">
        <v>401</v>
      </c>
      <c r="J16" s="159"/>
      <c r="K16" s="37">
        <v>406</v>
      </c>
      <c r="L16" s="159"/>
      <c r="M16" s="37">
        <v>415</v>
      </c>
      <c r="N16" s="159"/>
      <c r="O16" s="37">
        <v>414</v>
      </c>
      <c r="P16" s="159"/>
      <c r="Q16" s="37">
        <v>425</v>
      </c>
      <c r="R16" s="159"/>
      <c r="S16" s="37">
        <v>424</v>
      </c>
      <c r="T16" s="159"/>
      <c r="U16" s="37">
        <v>431</v>
      </c>
      <c r="V16" s="159"/>
      <c r="W16" s="37">
        <v>444</v>
      </c>
      <c r="X16" s="159"/>
      <c r="Y16" s="37">
        <v>458</v>
      </c>
      <c r="Z16" s="31"/>
      <c r="AA16" s="37">
        <v>470</v>
      </c>
      <c r="AB16" s="217"/>
      <c r="AC16" s="37">
        <v>455</v>
      </c>
      <c r="AD16" s="31"/>
      <c r="AE16" s="37">
        <v>436</v>
      </c>
      <c r="AF16" s="31" t="s">
        <v>93</v>
      </c>
      <c r="AG16" s="37">
        <v>436</v>
      </c>
      <c r="AH16" s="31"/>
      <c r="AI16" s="37"/>
      <c r="AJ16" s="466"/>
      <c r="AK16" s="37"/>
      <c r="AL16" s="466"/>
      <c r="AM16" s="37"/>
      <c r="AN16" s="24"/>
      <c r="AO16" s="25"/>
      <c r="AP16" s="24" t="s">
        <v>331</v>
      </c>
      <c r="AR16" s="101"/>
    </row>
    <row r="17" spans="1:42" ht="10.5" customHeight="1" x14ac:dyDescent="0.25">
      <c r="A17" s="24"/>
      <c r="B17" s="52">
        <v>5</v>
      </c>
      <c r="C17" s="52"/>
      <c r="D17" s="24" t="s">
        <v>332</v>
      </c>
      <c r="E17" s="37">
        <v>201</v>
      </c>
      <c r="F17" s="159"/>
      <c r="G17" s="37">
        <v>202</v>
      </c>
      <c r="H17" s="159"/>
      <c r="I17" s="37">
        <v>193</v>
      </c>
      <c r="J17" s="159"/>
      <c r="K17" s="37">
        <v>188</v>
      </c>
      <c r="L17" s="159"/>
      <c r="M17" s="37">
        <v>196</v>
      </c>
      <c r="N17" s="159"/>
      <c r="O17" s="37">
        <v>207</v>
      </c>
      <c r="P17" s="159"/>
      <c r="Q17" s="37">
        <v>214</v>
      </c>
      <c r="R17" s="159"/>
      <c r="S17" s="37">
        <v>213</v>
      </c>
      <c r="T17" s="159"/>
      <c r="U17" s="37">
        <v>222</v>
      </c>
      <c r="V17" s="159"/>
      <c r="W17" s="37">
        <v>218</v>
      </c>
      <c r="X17" s="159"/>
      <c r="Y17" s="37">
        <v>219</v>
      </c>
      <c r="Z17" s="31"/>
      <c r="AA17" s="37">
        <v>221</v>
      </c>
      <c r="AB17" s="217"/>
      <c r="AC17" s="37">
        <v>219</v>
      </c>
      <c r="AD17" s="422"/>
      <c r="AE17" s="37">
        <v>211</v>
      </c>
      <c r="AF17" s="31"/>
      <c r="AG17" s="37">
        <v>207</v>
      </c>
      <c r="AH17" s="31"/>
      <c r="AI17" s="37"/>
      <c r="AJ17" s="466"/>
      <c r="AK17" s="37"/>
      <c r="AL17" s="466"/>
      <c r="AM17" s="37"/>
      <c r="AN17" s="24"/>
      <c r="AO17" s="25"/>
      <c r="AP17" s="24" t="s">
        <v>333</v>
      </c>
    </row>
    <row r="18" spans="1:42" ht="10.5" customHeight="1" x14ac:dyDescent="0.25">
      <c r="A18" s="24"/>
      <c r="B18" s="52">
        <v>6</v>
      </c>
      <c r="C18" s="52"/>
      <c r="D18" s="24" t="s">
        <v>334</v>
      </c>
      <c r="E18" s="92" t="s">
        <v>90</v>
      </c>
      <c r="F18" s="159"/>
      <c r="G18" s="92" t="s">
        <v>90</v>
      </c>
      <c r="H18" s="159"/>
      <c r="I18" s="92" t="s">
        <v>90</v>
      </c>
      <c r="J18" s="159"/>
      <c r="K18" s="92" t="s">
        <v>90</v>
      </c>
      <c r="L18" s="31"/>
      <c r="M18" s="92" t="s">
        <v>90</v>
      </c>
      <c r="N18" s="159"/>
      <c r="O18" s="92" t="s">
        <v>90</v>
      </c>
      <c r="P18" s="159"/>
      <c r="Q18" s="92" t="s">
        <v>90</v>
      </c>
      <c r="R18" s="159"/>
      <c r="S18" s="92" t="s">
        <v>90</v>
      </c>
      <c r="T18" s="159"/>
      <c r="U18" s="92" t="s">
        <v>90</v>
      </c>
      <c r="V18" s="159"/>
      <c r="W18" s="92" t="s">
        <v>90</v>
      </c>
      <c r="X18" s="159"/>
      <c r="Y18" s="92" t="s">
        <v>90</v>
      </c>
      <c r="Z18" s="31"/>
      <c r="AA18" s="92" t="s">
        <v>90</v>
      </c>
      <c r="AB18" s="217"/>
      <c r="AC18" s="92" t="s">
        <v>90</v>
      </c>
      <c r="AD18" s="422"/>
      <c r="AE18" s="92" t="s">
        <v>90</v>
      </c>
      <c r="AF18" s="31"/>
      <c r="AG18" s="92" t="s">
        <v>90</v>
      </c>
      <c r="AH18" s="31"/>
      <c r="AI18" s="92" t="s">
        <v>90</v>
      </c>
      <c r="AJ18" s="466"/>
      <c r="AK18" s="92" t="s">
        <v>90</v>
      </c>
      <c r="AL18" s="466"/>
      <c r="AM18" s="92" t="s">
        <v>90</v>
      </c>
      <c r="AN18" s="24"/>
      <c r="AO18" s="25"/>
      <c r="AP18" s="24" t="s">
        <v>335</v>
      </c>
    </row>
    <row r="19" spans="1:42" ht="10.5" customHeight="1" x14ac:dyDescent="0.25">
      <c r="A19" s="24"/>
      <c r="B19" s="52">
        <v>7</v>
      </c>
      <c r="C19" s="52"/>
      <c r="D19" s="24" t="s">
        <v>336</v>
      </c>
      <c r="E19" s="37">
        <v>88</v>
      </c>
      <c r="F19" s="159"/>
      <c r="G19" s="37">
        <v>70</v>
      </c>
      <c r="H19" s="159"/>
      <c r="I19" s="37">
        <v>69</v>
      </c>
      <c r="J19" s="159"/>
      <c r="K19" s="37">
        <v>70</v>
      </c>
      <c r="L19" s="159"/>
      <c r="M19" s="37">
        <v>67</v>
      </c>
      <c r="N19" s="159"/>
      <c r="O19" s="37">
        <v>66</v>
      </c>
      <c r="P19" s="159"/>
      <c r="Q19" s="37">
        <v>64</v>
      </c>
      <c r="R19" s="159"/>
      <c r="S19" s="37">
        <v>56</v>
      </c>
      <c r="T19" s="159"/>
      <c r="U19" s="37">
        <v>56</v>
      </c>
      <c r="V19" s="159"/>
      <c r="W19" s="37">
        <v>56</v>
      </c>
      <c r="X19" s="159"/>
      <c r="Y19" s="37">
        <v>58</v>
      </c>
      <c r="Z19" s="31"/>
      <c r="AA19" s="37">
        <v>51</v>
      </c>
      <c r="AB19" s="217"/>
      <c r="AC19" s="37">
        <v>50</v>
      </c>
      <c r="AD19" s="422"/>
      <c r="AE19" s="37">
        <v>18</v>
      </c>
      <c r="AF19" s="31" t="s">
        <v>93</v>
      </c>
      <c r="AG19" s="37">
        <v>18</v>
      </c>
      <c r="AH19" s="31"/>
      <c r="AI19" s="37"/>
      <c r="AJ19" s="466"/>
      <c r="AK19" s="37"/>
      <c r="AL19" s="466"/>
      <c r="AM19" s="37"/>
      <c r="AN19" s="24"/>
      <c r="AO19" s="25"/>
      <c r="AP19" s="24" t="s">
        <v>337</v>
      </c>
    </row>
    <row r="20" spans="1:42" ht="10.5" customHeight="1" x14ac:dyDescent="0.25">
      <c r="A20" s="24"/>
      <c r="B20" s="52">
        <v>8</v>
      </c>
      <c r="C20" s="52"/>
      <c r="D20" s="26" t="s">
        <v>257</v>
      </c>
      <c r="E20" s="82">
        <v>691</v>
      </c>
      <c r="F20" s="157"/>
      <c r="G20" s="82">
        <v>674</v>
      </c>
      <c r="H20" s="157"/>
      <c r="I20" s="82">
        <v>663</v>
      </c>
      <c r="J20" s="157"/>
      <c r="K20" s="82">
        <v>664</v>
      </c>
      <c r="L20" s="157"/>
      <c r="M20" s="82">
        <v>678</v>
      </c>
      <c r="N20" s="157"/>
      <c r="O20" s="82">
        <v>687</v>
      </c>
      <c r="P20" s="157"/>
      <c r="Q20" s="82">
        <v>703</v>
      </c>
      <c r="R20" s="157"/>
      <c r="S20" s="82">
        <v>693</v>
      </c>
      <c r="T20" s="157"/>
      <c r="U20" s="82">
        <v>709</v>
      </c>
      <c r="V20" s="157"/>
      <c r="W20" s="82">
        <v>718</v>
      </c>
      <c r="X20" s="157"/>
      <c r="Y20" s="82">
        <v>735</v>
      </c>
      <c r="Z20" s="84"/>
      <c r="AA20" s="82">
        <v>742</v>
      </c>
      <c r="AB20" s="26"/>
      <c r="AC20" s="82">
        <v>724</v>
      </c>
      <c r="AD20" s="84"/>
      <c r="AE20" s="82">
        <v>665</v>
      </c>
      <c r="AF20" s="31" t="s">
        <v>93</v>
      </c>
      <c r="AG20" s="82">
        <v>661</v>
      </c>
      <c r="AH20" s="31"/>
      <c r="AI20" s="82"/>
      <c r="AJ20" s="26"/>
      <c r="AK20" s="82"/>
      <c r="AL20" s="26"/>
      <c r="AM20" s="82"/>
      <c r="AN20" s="26"/>
      <c r="AO20" s="83"/>
      <c r="AP20" s="26" t="s">
        <v>98</v>
      </c>
    </row>
    <row r="21" spans="1:42" ht="6.6" customHeight="1" x14ac:dyDescent="0.25">
      <c r="A21" s="24"/>
      <c r="B21" s="44"/>
      <c r="C21" s="44"/>
      <c r="D21" s="71"/>
      <c r="E21" s="88"/>
      <c r="F21" s="160"/>
      <c r="G21" s="88"/>
      <c r="H21" s="160"/>
      <c r="I21" s="88"/>
      <c r="J21" s="160"/>
      <c r="K21" s="88"/>
      <c r="L21" s="160"/>
      <c r="M21" s="88"/>
      <c r="N21" s="160"/>
      <c r="O21" s="88"/>
      <c r="P21" s="160"/>
      <c r="Q21" s="88"/>
      <c r="R21" s="160"/>
      <c r="S21" s="88"/>
      <c r="T21" s="160"/>
      <c r="U21" s="88"/>
      <c r="V21" s="160"/>
      <c r="W21" s="88"/>
      <c r="X21" s="160"/>
      <c r="Y21" s="88"/>
      <c r="Z21" s="50"/>
      <c r="AA21" s="88"/>
      <c r="AB21" s="87"/>
      <c r="AC21" s="88"/>
      <c r="AD21" s="87"/>
      <c r="AE21" s="88"/>
      <c r="AF21" s="87"/>
      <c r="AG21" s="88"/>
      <c r="AH21" s="87"/>
      <c r="AI21" s="88"/>
      <c r="AJ21" s="87"/>
      <c r="AK21" s="88"/>
      <c r="AL21" s="87"/>
      <c r="AM21" s="88"/>
      <c r="AN21" s="87"/>
      <c r="AO21" s="51"/>
      <c r="AP21" s="71"/>
    </row>
    <row r="22" spans="1:42" ht="6.6" customHeight="1" x14ac:dyDescent="0.25">
      <c r="A22" s="24"/>
      <c r="B22" s="52"/>
      <c r="C22" s="52"/>
      <c r="D22" s="26"/>
      <c r="E22" s="37"/>
      <c r="F22" s="159"/>
      <c r="G22" s="37"/>
      <c r="H22" s="159"/>
      <c r="I22" s="37"/>
      <c r="J22" s="159"/>
      <c r="K22" s="37"/>
      <c r="L22" s="159"/>
      <c r="M22" s="37"/>
      <c r="N22" s="159"/>
      <c r="O22" s="37"/>
      <c r="P22" s="159"/>
      <c r="Q22" s="37"/>
      <c r="R22" s="159"/>
      <c r="S22" s="37"/>
      <c r="T22" s="159"/>
      <c r="U22" s="37"/>
      <c r="V22" s="159"/>
      <c r="W22" s="37"/>
      <c r="X22" s="159"/>
      <c r="Y22" s="37"/>
      <c r="Z22" s="31"/>
      <c r="AA22" s="37"/>
      <c r="AB22" s="217"/>
      <c r="AC22" s="37"/>
      <c r="AD22" s="388"/>
      <c r="AE22" s="37"/>
      <c r="AF22" s="466"/>
      <c r="AG22" s="37"/>
      <c r="AH22" s="466"/>
      <c r="AI22" s="37"/>
      <c r="AJ22" s="466"/>
      <c r="AK22" s="37"/>
      <c r="AL22" s="466"/>
      <c r="AM22" s="37"/>
      <c r="AN22" s="24"/>
      <c r="AO22" s="25"/>
      <c r="AP22" s="26"/>
    </row>
    <row r="23" spans="1:42" ht="10.5" customHeight="1" x14ac:dyDescent="0.25">
      <c r="A23" s="24"/>
      <c r="B23" s="52"/>
      <c r="C23" s="52"/>
      <c r="D23" s="80" t="s">
        <v>324</v>
      </c>
      <c r="E23" s="37"/>
      <c r="F23" s="159"/>
      <c r="G23" s="37"/>
      <c r="H23" s="159"/>
      <c r="I23" s="37"/>
      <c r="J23" s="159"/>
      <c r="K23" s="37"/>
      <c r="L23" s="159"/>
      <c r="M23" s="37"/>
      <c r="N23" s="159"/>
      <c r="O23" s="37"/>
      <c r="P23" s="159"/>
      <c r="Q23" s="37"/>
      <c r="R23" s="159"/>
      <c r="S23" s="37"/>
      <c r="T23" s="159"/>
      <c r="U23" s="37"/>
      <c r="V23" s="159"/>
      <c r="W23" s="37"/>
      <c r="X23" s="159"/>
      <c r="Y23" s="37"/>
      <c r="Z23" s="31"/>
      <c r="AA23" s="37"/>
      <c r="AB23" s="217"/>
      <c r="AC23" s="37"/>
      <c r="AD23" s="388"/>
      <c r="AE23" s="37"/>
      <c r="AF23" s="466"/>
      <c r="AG23" s="37"/>
      <c r="AH23" s="466"/>
      <c r="AI23" s="37"/>
      <c r="AJ23" s="466"/>
      <c r="AK23" s="37"/>
      <c r="AL23" s="466"/>
      <c r="AM23" s="37"/>
      <c r="AN23" s="24"/>
      <c r="AO23" s="25"/>
      <c r="AP23" s="80" t="s">
        <v>325</v>
      </c>
    </row>
    <row r="24" spans="1:42" ht="6.6" customHeight="1" x14ac:dyDescent="0.25">
      <c r="A24" s="24"/>
      <c r="B24" s="52"/>
      <c r="C24" s="52"/>
      <c r="D24" s="24"/>
      <c r="E24" s="37"/>
      <c r="F24" s="159"/>
      <c r="G24" s="37"/>
      <c r="H24" s="159"/>
      <c r="I24" s="37"/>
      <c r="J24" s="159"/>
      <c r="K24" s="37"/>
      <c r="L24" s="159"/>
      <c r="M24" s="37"/>
      <c r="N24" s="159"/>
      <c r="O24" s="37"/>
      <c r="P24" s="159"/>
      <c r="Q24" s="37"/>
      <c r="R24" s="159"/>
      <c r="S24" s="37"/>
      <c r="T24" s="159"/>
      <c r="U24" s="37"/>
      <c r="V24" s="159"/>
      <c r="W24" s="37"/>
      <c r="X24" s="159"/>
      <c r="Y24" s="37"/>
      <c r="Z24" s="31"/>
      <c r="AA24" s="37"/>
      <c r="AB24" s="217"/>
      <c r="AC24" s="37"/>
      <c r="AD24" s="388"/>
      <c r="AE24" s="37"/>
      <c r="AF24" s="466"/>
      <c r="AG24" s="37"/>
      <c r="AH24" s="466"/>
      <c r="AI24" s="37"/>
      <c r="AJ24" s="466"/>
      <c r="AK24" s="37"/>
      <c r="AL24" s="466"/>
      <c r="AM24" s="37"/>
      <c r="AN24" s="24"/>
      <c r="AO24" s="25"/>
      <c r="AP24" s="24"/>
    </row>
    <row r="25" spans="1:42" ht="10.5" customHeight="1" x14ac:dyDescent="0.25">
      <c r="A25" s="24"/>
      <c r="B25" s="52">
        <v>9</v>
      </c>
      <c r="C25" s="52"/>
      <c r="D25" s="24" t="s">
        <v>330</v>
      </c>
      <c r="E25" s="37">
        <v>139</v>
      </c>
      <c r="F25" s="159"/>
      <c r="G25" s="37">
        <v>138</v>
      </c>
      <c r="H25" s="159"/>
      <c r="I25" s="37">
        <v>131</v>
      </c>
      <c r="J25" s="159"/>
      <c r="K25" s="37">
        <v>133</v>
      </c>
      <c r="L25" s="159"/>
      <c r="M25" s="37">
        <v>132</v>
      </c>
      <c r="N25" s="159"/>
      <c r="O25" s="37">
        <v>116</v>
      </c>
      <c r="P25" s="159"/>
      <c r="Q25" s="37">
        <v>121</v>
      </c>
      <c r="R25" s="159"/>
      <c r="S25" s="37">
        <v>116</v>
      </c>
      <c r="T25" s="159"/>
      <c r="U25" s="37">
        <v>115</v>
      </c>
      <c r="V25" s="159"/>
      <c r="W25" s="37">
        <v>119</v>
      </c>
      <c r="X25" s="159"/>
      <c r="Y25" s="37">
        <v>124</v>
      </c>
      <c r="Z25" s="31"/>
      <c r="AA25" s="37">
        <v>105</v>
      </c>
      <c r="AB25" s="217"/>
      <c r="AC25" s="37">
        <v>103</v>
      </c>
      <c r="AD25" s="388"/>
      <c r="AE25" s="37">
        <v>101</v>
      </c>
      <c r="AF25" s="466"/>
      <c r="AG25" s="37">
        <v>102</v>
      </c>
      <c r="AH25" s="466"/>
      <c r="AI25" s="37"/>
      <c r="AJ25" s="466"/>
      <c r="AK25" s="37"/>
      <c r="AL25" s="466"/>
      <c r="AM25" s="37"/>
      <c r="AN25" s="24"/>
      <c r="AO25" s="25"/>
      <c r="AP25" s="24" t="s">
        <v>331</v>
      </c>
    </row>
    <row r="26" spans="1:42" ht="10.5" customHeight="1" x14ac:dyDescent="0.25">
      <c r="A26" s="24"/>
      <c r="B26" s="52">
        <v>10</v>
      </c>
      <c r="C26" s="52"/>
      <c r="D26" s="24" t="s">
        <v>332</v>
      </c>
      <c r="E26" s="92">
        <v>1</v>
      </c>
      <c r="F26" s="159"/>
      <c r="G26" s="92" t="s">
        <v>90</v>
      </c>
      <c r="H26" s="159"/>
      <c r="I26" s="92" t="s">
        <v>90</v>
      </c>
      <c r="J26" s="159"/>
      <c r="K26" s="92" t="s">
        <v>90</v>
      </c>
      <c r="L26" s="159"/>
      <c r="M26" s="92" t="s">
        <v>90</v>
      </c>
      <c r="N26" s="31"/>
      <c r="O26" s="92">
        <v>2</v>
      </c>
      <c r="P26" s="159"/>
      <c r="Q26" s="92">
        <v>2</v>
      </c>
      <c r="R26" s="159"/>
      <c r="S26" s="92" t="s">
        <v>90</v>
      </c>
      <c r="T26" s="159"/>
      <c r="U26" s="92" t="s">
        <v>90</v>
      </c>
      <c r="V26" s="159"/>
      <c r="W26" s="92" t="s">
        <v>90</v>
      </c>
      <c r="X26" s="159"/>
      <c r="Y26" s="92" t="s">
        <v>90</v>
      </c>
      <c r="Z26" s="31"/>
      <c r="AA26" s="92" t="s">
        <v>90</v>
      </c>
      <c r="AB26" s="217"/>
      <c r="AC26" s="92" t="s">
        <v>90</v>
      </c>
      <c r="AD26" s="388"/>
      <c r="AE26" s="92" t="s">
        <v>90</v>
      </c>
      <c r="AF26" s="466"/>
      <c r="AG26" s="92" t="s">
        <v>90</v>
      </c>
      <c r="AH26" s="466"/>
      <c r="AI26" s="92" t="s">
        <v>90</v>
      </c>
      <c r="AJ26" s="466"/>
      <c r="AK26" s="92" t="s">
        <v>90</v>
      </c>
      <c r="AL26" s="466"/>
      <c r="AM26" s="92" t="s">
        <v>90</v>
      </c>
      <c r="AN26" s="24"/>
      <c r="AO26" s="25"/>
      <c r="AP26" s="24" t="s">
        <v>333</v>
      </c>
    </row>
    <row r="27" spans="1:42" ht="10.5" customHeight="1" x14ac:dyDescent="0.25">
      <c r="A27" s="24"/>
      <c r="B27" s="52">
        <v>11</v>
      </c>
      <c r="C27" s="52"/>
      <c r="D27" s="24" t="s">
        <v>334</v>
      </c>
      <c r="E27" s="92" t="s">
        <v>90</v>
      </c>
      <c r="F27" s="159"/>
      <c r="G27" s="92" t="s">
        <v>90</v>
      </c>
      <c r="H27" s="159"/>
      <c r="I27" s="92" t="s">
        <v>90</v>
      </c>
      <c r="J27" s="159"/>
      <c r="K27" s="92" t="s">
        <v>90</v>
      </c>
      <c r="L27" s="31"/>
      <c r="M27" s="92" t="s">
        <v>90</v>
      </c>
      <c r="N27" s="159"/>
      <c r="O27" s="92" t="s">
        <v>90</v>
      </c>
      <c r="P27" s="159"/>
      <c r="Q27" s="92" t="s">
        <v>90</v>
      </c>
      <c r="R27" s="159"/>
      <c r="S27" s="92" t="s">
        <v>90</v>
      </c>
      <c r="T27" s="31"/>
      <c r="U27" s="92" t="s">
        <v>90</v>
      </c>
      <c r="V27" s="159"/>
      <c r="W27" s="92" t="s">
        <v>90</v>
      </c>
      <c r="X27" s="159"/>
      <c r="Y27" s="92" t="s">
        <v>90</v>
      </c>
      <c r="Z27" s="31"/>
      <c r="AA27" s="92" t="s">
        <v>90</v>
      </c>
      <c r="AB27" s="217"/>
      <c r="AC27" s="92" t="s">
        <v>90</v>
      </c>
      <c r="AD27" s="388"/>
      <c r="AE27" s="92" t="s">
        <v>90</v>
      </c>
      <c r="AF27" s="466"/>
      <c r="AG27" s="92" t="s">
        <v>90</v>
      </c>
      <c r="AH27" s="466"/>
      <c r="AI27" s="92" t="s">
        <v>90</v>
      </c>
      <c r="AJ27" s="466"/>
      <c r="AK27" s="92" t="s">
        <v>90</v>
      </c>
      <c r="AL27" s="466"/>
      <c r="AM27" s="92" t="s">
        <v>90</v>
      </c>
      <c r="AN27" s="24"/>
      <c r="AO27" s="25"/>
      <c r="AP27" s="24" t="s">
        <v>335</v>
      </c>
    </row>
    <row r="28" spans="1:42" ht="10.5" customHeight="1" x14ac:dyDescent="0.25">
      <c r="A28" s="24"/>
      <c r="B28" s="52">
        <v>12</v>
      </c>
      <c r="C28" s="52"/>
      <c r="D28" s="24" t="s">
        <v>336</v>
      </c>
      <c r="E28" s="92" t="s">
        <v>90</v>
      </c>
      <c r="F28" s="159"/>
      <c r="G28" s="37">
        <v>1</v>
      </c>
      <c r="H28" s="159"/>
      <c r="I28" s="37">
        <v>1</v>
      </c>
      <c r="J28" s="159"/>
      <c r="K28" s="37">
        <v>1</v>
      </c>
      <c r="L28" s="159"/>
      <c r="M28" s="37">
        <v>1</v>
      </c>
      <c r="N28" s="159"/>
      <c r="O28" s="37">
        <v>1</v>
      </c>
      <c r="P28" s="159"/>
      <c r="Q28" s="37">
        <v>1</v>
      </c>
      <c r="R28" s="159"/>
      <c r="S28" s="37">
        <v>1</v>
      </c>
      <c r="T28" s="159"/>
      <c r="U28" s="37">
        <v>1</v>
      </c>
      <c r="V28" s="159"/>
      <c r="W28" s="37">
        <v>1</v>
      </c>
      <c r="X28" s="159"/>
      <c r="Y28" s="37">
        <v>1</v>
      </c>
      <c r="Z28" s="31"/>
      <c r="AA28" s="37">
        <v>1</v>
      </c>
      <c r="AB28" s="217"/>
      <c r="AC28" s="37">
        <v>1</v>
      </c>
      <c r="AD28" s="388"/>
      <c r="AE28" s="37">
        <v>1</v>
      </c>
      <c r="AF28" s="466"/>
      <c r="AG28" s="37">
        <v>1</v>
      </c>
      <c r="AH28" s="466"/>
      <c r="AI28" s="37"/>
      <c r="AJ28" s="466"/>
      <c r="AK28" s="37"/>
      <c r="AL28" s="466"/>
      <c r="AM28" s="37"/>
      <c r="AN28" s="24"/>
      <c r="AO28" s="25"/>
      <c r="AP28" s="24" t="s">
        <v>337</v>
      </c>
    </row>
    <row r="29" spans="1:42" ht="10.5" customHeight="1" x14ac:dyDescent="0.25">
      <c r="A29" s="24"/>
      <c r="B29" s="52">
        <v>13</v>
      </c>
      <c r="C29" s="52"/>
      <c r="D29" s="26" t="s">
        <v>257</v>
      </c>
      <c r="E29" s="82">
        <v>140</v>
      </c>
      <c r="F29" s="157"/>
      <c r="G29" s="82">
        <v>139</v>
      </c>
      <c r="H29" s="157"/>
      <c r="I29" s="82">
        <v>132</v>
      </c>
      <c r="J29" s="157"/>
      <c r="K29" s="82">
        <v>134</v>
      </c>
      <c r="L29" s="157"/>
      <c r="M29" s="82">
        <v>133</v>
      </c>
      <c r="N29" s="157"/>
      <c r="O29" s="82">
        <v>119</v>
      </c>
      <c r="P29" s="157"/>
      <c r="Q29" s="82">
        <v>124</v>
      </c>
      <c r="R29" s="157"/>
      <c r="S29" s="82">
        <v>117</v>
      </c>
      <c r="T29" s="157"/>
      <c r="U29" s="82">
        <v>116</v>
      </c>
      <c r="V29" s="157"/>
      <c r="W29" s="82">
        <v>120</v>
      </c>
      <c r="X29" s="157"/>
      <c r="Y29" s="82">
        <v>125</v>
      </c>
      <c r="Z29" s="84"/>
      <c r="AA29" s="82">
        <v>106</v>
      </c>
      <c r="AB29" s="26"/>
      <c r="AC29" s="82">
        <v>104</v>
      </c>
      <c r="AD29" s="26"/>
      <c r="AE29" s="82">
        <v>102</v>
      </c>
      <c r="AF29" s="26"/>
      <c r="AG29" s="82">
        <v>103</v>
      </c>
      <c r="AH29" s="26"/>
      <c r="AI29" s="82"/>
      <c r="AJ29" s="26"/>
      <c r="AK29" s="82"/>
      <c r="AL29" s="26"/>
      <c r="AM29" s="82"/>
      <c r="AN29" s="26"/>
      <c r="AO29" s="83"/>
      <c r="AP29" s="26" t="s">
        <v>98</v>
      </c>
    </row>
    <row r="30" spans="1:42" ht="6" customHeight="1" x14ac:dyDescent="0.25">
      <c r="A30" s="24"/>
      <c r="B30" s="44"/>
      <c r="C30" s="44"/>
      <c r="D30" s="71"/>
      <c r="E30" s="102"/>
      <c r="F30" s="161"/>
      <c r="G30" s="102"/>
      <c r="H30" s="161"/>
      <c r="I30" s="102"/>
      <c r="J30" s="161"/>
      <c r="K30" s="102"/>
      <c r="L30" s="161"/>
      <c r="M30" s="102"/>
      <c r="N30" s="161"/>
      <c r="O30" s="102"/>
      <c r="P30" s="161"/>
      <c r="Q30" s="102"/>
      <c r="R30" s="161"/>
      <c r="S30" s="102"/>
      <c r="T30" s="161"/>
      <c r="U30" s="102"/>
      <c r="V30" s="161"/>
      <c r="W30" s="102"/>
      <c r="X30" s="161"/>
      <c r="Y30" s="102"/>
      <c r="Z30" s="104"/>
      <c r="AA30" s="102"/>
      <c r="AB30" s="71"/>
      <c r="AC30" s="102"/>
      <c r="AD30" s="71"/>
      <c r="AE30" s="102"/>
      <c r="AF30" s="71"/>
      <c r="AG30" s="102"/>
      <c r="AH30" s="71"/>
      <c r="AI30" s="102"/>
      <c r="AJ30" s="71"/>
      <c r="AK30" s="102"/>
      <c r="AL30" s="71"/>
      <c r="AM30" s="102"/>
      <c r="AN30" s="71"/>
      <c r="AO30" s="103"/>
      <c r="AP30" s="71"/>
    </row>
    <row r="31" spans="1:42" ht="6" customHeight="1" x14ac:dyDescent="0.25">
      <c r="A31" s="24"/>
      <c r="B31" s="52"/>
      <c r="C31" s="52"/>
      <c r="D31" s="24"/>
      <c r="E31" s="37"/>
      <c r="F31" s="159"/>
      <c r="G31" s="37"/>
      <c r="H31" s="159"/>
      <c r="I31" s="37"/>
      <c r="J31" s="159"/>
      <c r="K31" s="37"/>
      <c r="L31" s="159"/>
      <c r="M31" s="37"/>
      <c r="N31" s="159"/>
      <c r="O31" s="37"/>
      <c r="P31" s="159"/>
      <c r="Q31" s="37"/>
      <c r="R31" s="159"/>
      <c r="S31" s="37"/>
      <c r="T31" s="159"/>
      <c r="U31" s="37"/>
      <c r="V31" s="159"/>
      <c r="W31" s="37"/>
      <c r="X31" s="159"/>
      <c r="Y31" s="37"/>
      <c r="Z31" s="31"/>
      <c r="AA31" s="37"/>
      <c r="AB31" s="217"/>
      <c r="AC31" s="37"/>
      <c r="AD31" s="388"/>
      <c r="AE31" s="37"/>
      <c r="AF31" s="466"/>
      <c r="AG31" s="37"/>
      <c r="AH31" s="466"/>
      <c r="AI31" s="37"/>
      <c r="AJ31" s="466"/>
      <c r="AK31" s="37"/>
      <c r="AL31" s="466"/>
      <c r="AM31" s="37"/>
      <c r="AN31" s="24"/>
      <c r="AO31" s="25"/>
      <c r="AP31" s="24"/>
    </row>
    <row r="32" spans="1:42" ht="10.5" customHeight="1" x14ac:dyDescent="0.25">
      <c r="A32" s="24"/>
      <c r="B32" s="52"/>
      <c r="C32" s="52"/>
      <c r="D32" s="80" t="s">
        <v>326</v>
      </c>
      <c r="E32" s="37"/>
      <c r="F32" s="159"/>
      <c r="G32" s="37"/>
      <c r="H32" s="159"/>
      <c r="I32" s="37"/>
      <c r="J32" s="159"/>
      <c r="K32" s="37"/>
      <c r="L32" s="159"/>
      <c r="M32" s="37"/>
      <c r="N32" s="159"/>
      <c r="O32" s="37"/>
      <c r="P32" s="159"/>
      <c r="Q32" s="37"/>
      <c r="R32" s="159"/>
      <c r="S32" s="37"/>
      <c r="T32" s="159"/>
      <c r="U32" s="37"/>
      <c r="V32" s="159"/>
      <c r="W32" s="37"/>
      <c r="X32" s="159"/>
      <c r="Y32" s="37"/>
      <c r="Z32" s="31"/>
      <c r="AA32" s="37"/>
      <c r="AB32" s="217"/>
      <c r="AC32" s="37"/>
      <c r="AD32" s="388"/>
      <c r="AE32" s="37"/>
      <c r="AF32" s="466"/>
      <c r="AG32" s="37"/>
      <c r="AH32" s="466"/>
      <c r="AI32" s="37"/>
      <c r="AJ32" s="466"/>
      <c r="AK32" s="37"/>
      <c r="AL32" s="466"/>
      <c r="AM32" s="37"/>
      <c r="AN32" s="24"/>
      <c r="AO32" s="25"/>
      <c r="AP32" s="80" t="s">
        <v>327</v>
      </c>
    </row>
    <row r="33" spans="1:42" ht="6.6" customHeight="1" x14ac:dyDescent="0.25">
      <c r="A33" s="24"/>
      <c r="B33" s="52"/>
      <c r="C33" s="52"/>
      <c r="D33" s="24"/>
      <c r="E33" s="37"/>
      <c r="F33" s="159"/>
      <c r="G33" s="37"/>
      <c r="H33" s="159"/>
      <c r="I33" s="37"/>
      <c r="J33" s="159"/>
      <c r="K33" s="37"/>
      <c r="L33" s="159"/>
      <c r="M33" s="37"/>
      <c r="N33" s="159"/>
      <c r="O33" s="37"/>
      <c r="P33" s="159"/>
      <c r="Q33" s="37"/>
      <c r="R33" s="159"/>
      <c r="S33" s="37"/>
      <c r="T33" s="159"/>
      <c r="U33" s="37"/>
      <c r="V33" s="159"/>
      <c r="W33" s="37"/>
      <c r="X33" s="159"/>
      <c r="Y33" s="37"/>
      <c r="Z33" s="31"/>
      <c r="AA33" s="37"/>
      <c r="AB33" s="217"/>
      <c r="AC33" s="37"/>
      <c r="AD33" s="388"/>
      <c r="AE33" s="37"/>
      <c r="AF33" s="466"/>
      <c r="AG33" s="37"/>
      <c r="AH33" s="466"/>
      <c r="AI33" s="37"/>
      <c r="AJ33" s="466"/>
      <c r="AK33" s="37"/>
      <c r="AL33" s="466"/>
      <c r="AM33" s="37"/>
      <c r="AN33" s="24"/>
      <c r="AO33" s="25"/>
      <c r="AP33" s="24"/>
    </row>
    <row r="34" spans="1:42" ht="10.5" customHeight="1" x14ac:dyDescent="0.25">
      <c r="A34" s="24"/>
      <c r="B34" s="52">
        <v>14</v>
      </c>
      <c r="C34" s="52"/>
      <c r="D34" s="24" t="s">
        <v>330</v>
      </c>
      <c r="E34" s="37">
        <v>263</v>
      </c>
      <c r="F34" s="159"/>
      <c r="G34" s="37">
        <v>264</v>
      </c>
      <c r="H34" s="159"/>
      <c r="I34" s="37">
        <v>270</v>
      </c>
      <c r="J34" s="159"/>
      <c r="K34" s="37">
        <v>273</v>
      </c>
      <c r="L34" s="159"/>
      <c r="M34" s="37">
        <v>283</v>
      </c>
      <c r="N34" s="159"/>
      <c r="O34" s="37">
        <v>298</v>
      </c>
      <c r="P34" s="159"/>
      <c r="Q34" s="37">
        <v>304</v>
      </c>
      <c r="R34" s="159"/>
      <c r="S34" s="37">
        <v>308</v>
      </c>
      <c r="T34" s="159"/>
      <c r="U34" s="37">
        <v>316</v>
      </c>
      <c r="V34" s="159"/>
      <c r="W34" s="37">
        <v>325</v>
      </c>
      <c r="X34" s="159"/>
      <c r="Y34" s="37">
        <v>334</v>
      </c>
      <c r="Z34" s="31"/>
      <c r="AA34" s="37">
        <v>365</v>
      </c>
      <c r="AB34" s="217"/>
      <c r="AC34" s="37">
        <v>352</v>
      </c>
      <c r="AD34" s="31"/>
      <c r="AE34" s="37">
        <v>335</v>
      </c>
      <c r="AF34" s="31" t="s">
        <v>93</v>
      </c>
      <c r="AG34" s="37">
        <v>334</v>
      </c>
      <c r="AH34" s="31"/>
      <c r="AI34" s="37"/>
      <c r="AJ34" s="466"/>
      <c r="AK34" s="37"/>
      <c r="AL34" s="466"/>
      <c r="AM34" s="37"/>
      <c r="AN34" s="24"/>
      <c r="AO34" s="25"/>
      <c r="AP34" s="24" t="s">
        <v>331</v>
      </c>
    </row>
    <row r="35" spans="1:42" ht="10.5" customHeight="1" x14ac:dyDescent="0.25">
      <c r="A35" s="24"/>
      <c r="B35" s="52">
        <v>15</v>
      </c>
      <c r="C35" s="52"/>
      <c r="D35" s="24" t="s">
        <v>332</v>
      </c>
      <c r="E35" s="37">
        <v>200</v>
      </c>
      <c r="F35" s="159"/>
      <c r="G35" s="37">
        <v>202</v>
      </c>
      <c r="H35" s="159"/>
      <c r="I35" s="37">
        <v>193</v>
      </c>
      <c r="J35" s="159"/>
      <c r="K35" s="37">
        <v>188</v>
      </c>
      <c r="L35" s="159"/>
      <c r="M35" s="37">
        <v>196</v>
      </c>
      <c r="N35" s="159"/>
      <c r="O35" s="37">
        <v>205</v>
      </c>
      <c r="P35" s="159"/>
      <c r="Q35" s="37">
        <v>212</v>
      </c>
      <c r="R35" s="159"/>
      <c r="S35" s="37">
        <v>213</v>
      </c>
      <c r="T35" s="159"/>
      <c r="U35" s="37">
        <v>222</v>
      </c>
      <c r="V35" s="159"/>
      <c r="W35" s="37">
        <v>218</v>
      </c>
      <c r="X35" s="159"/>
      <c r="Y35" s="37">
        <v>219</v>
      </c>
      <c r="Z35" s="31"/>
      <c r="AA35" s="37">
        <v>221</v>
      </c>
      <c r="AB35" s="217"/>
      <c r="AC35" s="37">
        <v>219</v>
      </c>
      <c r="AD35" s="388"/>
      <c r="AE35" s="37">
        <v>211</v>
      </c>
      <c r="AF35" s="31"/>
      <c r="AG35" s="37">
        <v>207</v>
      </c>
      <c r="AH35" s="31"/>
      <c r="AI35" s="37"/>
      <c r="AJ35" s="466"/>
      <c r="AK35" s="37"/>
      <c r="AL35" s="466"/>
      <c r="AM35" s="37"/>
      <c r="AN35" s="24"/>
      <c r="AO35" s="25"/>
      <c r="AP35" s="24" t="s">
        <v>333</v>
      </c>
    </row>
    <row r="36" spans="1:42" ht="10.5" customHeight="1" x14ac:dyDescent="0.25">
      <c r="A36" s="24"/>
      <c r="B36" s="52">
        <v>16</v>
      </c>
      <c r="C36" s="52"/>
      <c r="D36" s="24" t="s">
        <v>334</v>
      </c>
      <c r="E36" s="92" t="s">
        <v>90</v>
      </c>
      <c r="F36" s="159"/>
      <c r="G36" s="92" t="s">
        <v>90</v>
      </c>
      <c r="H36" s="159"/>
      <c r="I36" s="92" t="s">
        <v>90</v>
      </c>
      <c r="J36" s="159"/>
      <c r="K36" s="92" t="s">
        <v>90</v>
      </c>
      <c r="L36" s="31"/>
      <c r="M36" s="92" t="s">
        <v>90</v>
      </c>
      <c r="N36" s="159"/>
      <c r="O36" s="92" t="s">
        <v>90</v>
      </c>
      <c r="P36" s="31"/>
      <c r="Q36" s="92" t="s">
        <v>90</v>
      </c>
      <c r="R36" s="159"/>
      <c r="S36" s="92" t="s">
        <v>90</v>
      </c>
      <c r="T36" s="159"/>
      <c r="U36" s="92" t="s">
        <v>90</v>
      </c>
      <c r="V36" s="159"/>
      <c r="W36" s="92" t="s">
        <v>90</v>
      </c>
      <c r="X36" s="159"/>
      <c r="Y36" s="92" t="s">
        <v>90</v>
      </c>
      <c r="Z36" s="31"/>
      <c r="AA36" s="92" t="s">
        <v>90</v>
      </c>
      <c r="AB36" s="217"/>
      <c r="AC36" s="92" t="s">
        <v>90</v>
      </c>
      <c r="AD36" s="388"/>
      <c r="AE36" s="92" t="s">
        <v>90</v>
      </c>
      <c r="AF36" s="31"/>
      <c r="AG36" s="92" t="s">
        <v>90</v>
      </c>
      <c r="AH36" s="31"/>
      <c r="AI36" s="92" t="s">
        <v>90</v>
      </c>
      <c r="AJ36" s="466"/>
      <c r="AK36" s="92" t="s">
        <v>90</v>
      </c>
      <c r="AL36" s="466"/>
      <c r="AM36" s="92" t="s">
        <v>90</v>
      </c>
      <c r="AN36" s="24"/>
      <c r="AO36" s="25"/>
      <c r="AP36" s="24" t="s">
        <v>335</v>
      </c>
    </row>
    <row r="37" spans="1:42" ht="10.5" customHeight="1" x14ac:dyDescent="0.25">
      <c r="A37" s="24"/>
      <c r="B37" s="52">
        <v>17</v>
      </c>
      <c r="C37" s="52"/>
      <c r="D37" s="24" t="s">
        <v>336</v>
      </c>
      <c r="E37" s="37">
        <v>88</v>
      </c>
      <c r="F37" s="159"/>
      <c r="G37" s="37">
        <v>69</v>
      </c>
      <c r="H37" s="159"/>
      <c r="I37" s="37">
        <v>68</v>
      </c>
      <c r="J37" s="159"/>
      <c r="K37" s="37">
        <v>69</v>
      </c>
      <c r="L37" s="159"/>
      <c r="M37" s="37">
        <v>66</v>
      </c>
      <c r="N37" s="159"/>
      <c r="O37" s="37">
        <v>65</v>
      </c>
      <c r="P37" s="159"/>
      <c r="Q37" s="37">
        <v>63</v>
      </c>
      <c r="R37" s="159"/>
      <c r="S37" s="37">
        <v>55</v>
      </c>
      <c r="T37" s="159"/>
      <c r="U37" s="37">
        <v>55</v>
      </c>
      <c r="V37" s="159"/>
      <c r="W37" s="37">
        <v>55</v>
      </c>
      <c r="X37" s="159"/>
      <c r="Y37" s="37">
        <v>57</v>
      </c>
      <c r="Z37" s="31"/>
      <c r="AA37" s="37">
        <v>50</v>
      </c>
      <c r="AB37" s="217"/>
      <c r="AC37" s="37">
        <v>49</v>
      </c>
      <c r="AD37" s="388"/>
      <c r="AE37" s="37">
        <v>17</v>
      </c>
      <c r="AF37" s="31" t="s">
        <v>93</v>
      </c>
      <c r="AG37" s="37">
        <v>17</v>
      </c>
      <c r="AH37" s="31"/>
      <c r="AI37" s="37"/>
      <c r="AJ37" s="466"/>
      <c r="AK37" s="37"/>
      <c r="AL37" s="466"/>
      <c r="AM37" s="37"/>
      <c r="AN37" s="24"/>
      <c r="AO37" s="25"/>
      <c r="AP37" s="24" t="s">
        <v>337</v>
      </c>
    </row>
    <row r="38" spans="1:42" ht="10.5" customHeight="1" x14ac:dyDescent="0.25">
      <c r="A38" s="24"/>
      <c r="B38" s="52">
        <v>18</v>
      </c>
      <c r="C38" s="52"/>
      <c r="D38" s="26" t="s">
        <v>257</v>
      </c>
      <c r="E38" s="82">
        <v>551</v>
      </c>
      <c r="F38" s="157"/>
      <c r="G38" s="82">
        <v>535</v>
      </c>
      <c r="H38" s="157"/>
      <c r="I38" s="82">
        <v>531</v>
      </c>
      <c r="J38" s="157"/>
      <c r="K38" s="82">
        <v>530</v>
      </c>
      <c r="L38" s="157"/>
      <c r="M38" s="82">
        <v>545</v>
      </c>
      <c r="N38" s="157"/>
      <c r="O38" s="82">
        <v>568</v>
      </c>
      <c r="P38" s="157"/>
      <c r="Q38" s="82">
        <v>579</v>
      </c>
      <c r="R38" s="157"/>
      <c r="S38" s="82">
        <v>576</v>
      </c>
      <c r="T38" s="157"/>
      <c r="U38" s="82">
        <v>593</v>
      </c>
      <c r="V38" s="157"/>
      <c r="W38" s="82">
        <v>598</v>
      </c>
      <c r="X38" s="157"/>
      <c r="Y38" s="82">
        <v>610</v>
      </c>
      <c r="Z38" s="84"/>
      <c r="AA38" s="82">
        <v>636</v>
      </c>
      <c r="AB38" s="26"/>
      <c r="AC38" s="82">
        <v>620</v>
      </c>
      <c r="AD38" s="84"/>
      <c r="AE38" s="82">
        <v>563</v>
      </c>
      <c r="AF38" s="31" t="s">
        <v>93</v>
      </c>
      <c r="AG38" s="82">
        <v>558</v>
      </c>
      <c r="AH38" s="31"/>
      <c r="AI38" s="82"/>
      <c r="AJ38" s="26"/>
      <c r="AK38" s="82"/>
      <c r="AL38" s="26"/>
      <c r="AM38" s="82"/>
      <c r="AN38" s="26"/>
      <c r="AO38" s="83"/>
      <c r="AP38" s="26" t="s">
        <v>98</v>
      </c>
    </row>
    <row r="39" spans="1:42" ht="6" customHeight="1" x14ac:dyDescent="0.25">
      <c r="A39" s="24"/>
      <c r="B39" s="44"/>
      <c r="C39" s="44"/>
      <c r="D39" s="71"/>
      <c r="E39" s="102"/>
      <c r="F39" s="161"/>
      <c r="G39" s="102"/>
      <c r="H39" s="161"/>
      <c r="I39" s="102"/>
      <c r="J39" s="161"/>
      <c r="K39" s="102"/>
      <c r="L39" s="161"/>
      <c r="M39" s="102"/>
      <c r="N39" s="161"/>
      <c r="O39" s="102"/>
      <c r="P39" s="161"/>
      <c r="Q39" s="102"/>
      <c r="R39" s="161"/>
      <c r="S39" s="102"/>
      <c r="T39" s="161"/>
      <c r="U39" s="102"/>
      <c r="V39" s="161"/>
      <c r="W39" s="102"/>
      <c r="X39" s="161"/>
      <c r="Y39" s="102"/>
      <c r="Z39" s="104"/>
      <c r="AA39" s="102"/>
      <c r="AB39" s="71"/>
      <c r="AC39" s="102"/>
      <c r="AD39" s="71"/>
      <c r="AE39" s="102"/>
      <c r="AF39" s="71"/>
      <c r="AG39" s="102"/>
      <c r="AH39" s="71"/>
      <c r="AI39" s="102"/>
      <c r="AJ39" s="71"/>
      <c r="AK39" s="102"/>
      <c r="AL39" s="71"/>
      <c r="AM39" s="102"/>
      <c r="AN39" s="71"/>
      <c r="AO39" s="103"/>
      <c r="AP39" s="71"/>
    </row>
    <row r="40" spans="1:42" ht="6" customHeight="1" x14ac:dyDescent="0.25">
      <c r="A40" s="24"/>
      <c r="B40" s="52"/>
      <c r="C40" s="52"/>
      <c r="D40" s="24"/>
      <c r="E40" s="37"/>
      <c r="F40" s="159"/>
      <c r="G40" s="37"/>
      <c r="H40" s="159"/>
      <c r="I40" s="37"/>
      <c r="J40" s="159"/>
      <c r="K40" s="37"/>
      <c r="L40" s="159"/>
      <c r="M40" s="37"/>
      <c r="N40" s="159"/>
      <c r="O40" s="37"/>
      <c r="P40" s="159"/>
      <c r="Q40" s="37"/>
      <c r="R40" s="159"/>
      <c r="S40" s="37"/>
      <c r="T40" s="159"/>
      <c r="U40" s="37"/>
      <c r="V40" s="159"/>
      <c r="W40" s="37"/>
      <c r="X40" s="159"/>
      <c r="Y40" s="37"/>
      <c r="Z40" s="31"/>
      <c r="AA40" s="37"/>
      <c r="AB40" s="217"/>
      <c r="AC40" s="37"/>
      <c r="AD40" s="388"/>
      <c r="AE40" s="37"/>
      <c r="AF40" s="466"/>
      <c r="AG40" s="37"/>
      <c r="AH40" s="466"/>
      <c r="AI40" s="37"/>
      <c r="AJ40" s="466"/>
      <c r="AK40" s="37"/>
      <c r="AL40" s="466"/>
      <c r="AM40" s="37"/>
      <c r="AN40" s="24"/>
      <c r="AO40" s="25"/>
      <c r="AP40" s="24"/>
    </row>
    <row r="41" spans="1:42" ht="10.5" customHeight="1" x14ac:dyDescent="0.25">
      <c r="A41" s="24"/>
      <c r="B41" s="52"/>
      <c r="C41" s="52"/>
      <c r="D41" s="80" t="s">
        <v>338</v>
      </c>
      <c r="E41" s="37"/>
      <c r="F41" s="159"/>
      <c r="G41" s="37"/>
      <c r="H41" s="159"/>
      <c r="I41" s="37"/>
      <c r="J41" s="159"/>
      <c r="K41" s="37"/>
      <c r="L41" s="159"/>
      <c r="M41" s="37"/>
      <c r="N41" s="159"/>
      <c r="O41" s="37"/>
      <c r="P41" s="159"/>
      <c r="Q41" s="37"/>
      <c r="R41" s="159"/>
      <c r="S41" s="37"/>
      <c r="T41" s="159"/>
      <c r="U41" s="37"/>
      <c r="V41" s="159"/>
      <c r="W41" s="37"/>
      <c r="X41" s="159"/>
      <c r="Y41" s="37"/>
      <c r="Z41" s="31"/>
      <c r="AA41" s="37"/>
      <c r="AB41" s="217"/>
      <c r="AC41" s="37"/>
      <c r="AD41" s="388"/>
      <c r="AE41" s="37"/>
      <c r="AF41" s="466"/>
      <c r="AG41" s="37"/>
      <c r="AH41" s="466"/>
      <c r="AI41" s="37"/>
      <c r="AJ41" s="466"/>
      <c r="AK41" s="37"/>
      <c r="AL41" s="466"/>
      <c r="AM41" s="37"/>
      <c r="AN41" s="24"/>
      <c r="AO41" s="25"/>
      <c r="AP41" s="80" t="s">
        <v>339</v>
      </c>
    </row>
    <row r="42" spans="1:42" ht="6.6" customHeight="1" x14ac:dyDescent="0.25">
      <c r="A42" s="24"/>
      <c r="B42" s="52"/>
      <c r="C42" s="52"/>
      <c r="D42" s="24"/>
      <c r="E42" s="37"/>
      <c r="F42" s="159"/>
      <c r="G42" s="37"/>
      <c r="H42" s="159"/>
      <c r="I42" s="37"/>
      <c r="J42" s="159"/>
      <c r="K42" s="37"/>
      <c r="L42" s="159"/>
      <c r="M42" s="37"/>
      <c r="N42" s="159"/>
      <c r="O42" s="37"/>
      <c r="P42" s="159"/>
      <c r="Q42" s="37"/>
      <c r="R42" s="159"/>
      <c r="S42" s="37"/>
      <c r="T42" s="159"/>
      <c r="U42" s="37"/>
      <c r="V42" s="159"/>
      <c r="W42" s="37"/>
      <c r="X42" s="159"/>
      <c r="Y42" s="37"/>
      <c r="Z42" s="31"/>
      <c r="AA42" s="37"/>
      <c r="AB42" s="217"/>
      <c r="AC42" s="37"/>
      <c r="AD42" s="388"/>
      <c r="AE42" s="37"/>
      <c r="AF42" s="466"/>
      <c r="AG42" s="37"/>
      <c r="AH42" s="466"/>
      <c r="AI42" s="37"/>
      <c r="AJ42" s="466"/>
      <c r="AK42" s="37"/>
      <c r="AL42" s="466"/>
      <c r="AM42" s="37"/>
      <c r="AN42" s="24"/>
      <c r="AO42" s="25"/>
      <c r="AP42" s="24"/>
    </row>
    <row r="43" spans="1:42" ht="10.5" customHeight="1" x14ac:dyDescent="0.25">
      <c r="A43" s="24"/>
      <c r="B43" s="52"/>
      <c r="C43" s="52"/>
      <c r="D43" s="80" t="s">
        <v>340</v>
      </c>
      <c r="E43" s="37"/>
      <c r="F43" s="159"/>
      <c r="G43" s="37"/>
      <c r="H43" s="159"/>
      <c r="I43" s="37"/>
      <c r="J43" s="159"/>
      <c r="K43" s="37"/>
      <c r="L43" s="159"/>
      <c r="M43" s="37"/>
      <c r="N43" s="159"/>
      <c r="O43" s="37"/>
      <c r="P43" s="159"/>
      <c r="Q43" s="37"/>
      <c r="R43" s="159"/>
      <c r="S43" s="37"/>
      <c r="T43" s="159"/>
      <c r="U43" s="37"/>
      <c r="V43" s="159"/>
      <c r="W43" s="37"/>
      <c r="X43" s="159"/>
      <c r="Y43" s="37"/>
      <c r="Z43" s="31"/>
      <c r="AA43" s="37"/>
      <c r="AB43" s="217"/>
      <c r="AC43" s="37"/>
      <c r="AD43" s="388"/>
      <c r="AE43" s="37"/>
      <c r="AF43" s="466"/>
      <c r="AG43" s="37"/>
      <c r="AH43" s="466"/>
      <c r="AI43" s="37"/>
      <c r="AJ43" s="466"/>
      <c r="AK43" s="37"/>
      <c r="AL43" s="466"/>
      <c r="AM43" s="37"/>
      <c r="AN43" s="24"/>
      <c r="AO43" s="25"/>
      <c r="AP43" s="80" t="s">
        <v>341</v>
      </c>
    </row>
    <row r="44" spans="1:42" ht="10.5" customHeight="1" x14ac:dyDescent="0.25">
      <c r="A44" s="24"/>
      <c r="B44" s="52">
        <v>19</v>
      </c>
      <c r="C44" s="52"/>
      <c r="D44" s="24" t="s">
        <v>342</v>
      </c>
      <c r="E44" s="37">
        <v>332</v>
      </c>
      <c r="F44" s="159"/>
      <c r="G44" s="37">
        <v>381</v>
      </c>
      <c r="H44" s="159"/>
      <c r="I44" s="37">
        <v>414</v>
      </c>
      <c r="J44" s="159"/>
      <c r="K44" s="37">
        <v>423</v>
      </c>
      <c r="L44" s="159"/>
      <c r="M44" s="37">
        <v>435</v>
      </c>
      <c r="N44" s="159"/>
      <c r="O44" s="37">
        <v>474</v>
      </c>
      <c r="P44" s="159"/>
      <c r="Q44" s="37">
        <v>495</v>
      </c>
      <c r="R44" s="159"/>
      <c r="S44" s="37">
        <v>502</v>
      </c>
      <c r="T44" s="159"/>
      <c r="U44" s="37">
        <v>517</v>
      </c>
      <c r="V44" s="159"/>
      <c r="W44" s="37">
        <v>505</v>
      </c>
      <c r="X44" s="159"/>
      <c r="Y44" s="37">
        <v>520</v>
      </c>
      <c r="Z44" s="31"/>
      <c r="AA44" s="37">
        <v>542</v>
      </c>
      <c r="AB44" s="217"/>
      <c r="AC44" s="37">
        <v>601</v>
      </c>
      <c r="AD44" s="31"/>
      <c r="AE44" s="37">
        <v>612</v>
      </c>
      <c r="AF44" s="466"/>
      <c r="AG44" s="37">
        <v>646</v>
      </c>
      <c r="AH44" s="466"/>
      <c r="AI44" s="37"/>
      <c r="AJ44" s="466"/>
      <c r="AK44" s="37"/>
      <c r="AL44" s="466"/>
      <c r="AM44" s="37"/>
      <c r="AN44" s="24"/>
      <c r="AO44" s="25"/>
      <c r="AP44" s="24" t="s">
        <v>343</v>
      </c>
    </row>
    <row r="45" spans="1:42" ht="10.5" customHeight="1" x14ac:dyDescent="0.25">
      <c r="A45" s="24"/>
      <c r="B45" s="52">
        <v>20</v>
      </c>
      <c r="C45" s="52"/>
      <c r="D45" s="32" t="s">
        <v>344</v>
      </c>
      <c r="E45" s="37">
        <v>54</v>
      </c>
      <c r="F45" s="159"/>
      <c r="G45" s="37">
        <v>56</v>
      </c>
      <c r="H45" s="159"/>
      <c r="I45" s="37">
        <v>77</v>
      </c>
      <c r="J45" s="159"/>
      <c r="K45" s="37">
        <v>79</v>
      </c>
      <c r="L45" s="159"/>
      <c r="M45" s="37">
        <v>84</v>
      </c>
      <c r="N45" s="159"/>
      <c r="O45" s="37">
        <v>118</v>
      </c>
      <c r="P45" s="159"/>
      <c r="Q45" s="37">
        <v>129</v>
      </c>
      <c r="R45" s="159"/>
      <c r="S45" s="37">
        <v>126</v>
      </c>
      <c r="T45" s="159"/>
      <c r="U45" s="37">
        <v>125</v>
      </c>
      <c r="V45" s="159"/>
      <c r="W45" s="37">
        <v>125</v>
      </c>
      <c r="X45" s="159"/>
      <c r="Y45" s="37">
        <v>128</v>
      </c>
      <c r="Z45" s="31"/>
      <c r="AA45" s="37">
        <v>137</v>
      </c>
      <c r="AB45" s="217"/>
      <c r="AC45" s="37">
        <v>151</v>
      </c>
      <c r="AD45" s="31"/>
      <c r="AE45" s="37">
        <v>162</v>
      </c>
      <c r="AF45" s="466"/>
      <c r="AG45" s="37">
        <v>163</v>
      </c>
      <c r="AH45" s="466"/>
      <c r="AI45" s="37"/>
      <c r="AJ45" s="466"/>
      <c r="AK45" s="37"/>
      <c r="AL45" s="466"/>
      <c r="AM45" s="37"/>
      <c r="AN45" s="24"/>
      <c r="AO45" s="25"/>
      <c r="AP45" s="32" t="s">
        <v>345</v>
      </c>
    </row>
    <row r="46" spans="1:42" ht="10.5" customHeight="1" x14ac:dyDescent="0.25">
      <c r="A46" s="24"/>
      <c r="B46" s="52">
        <v>21</v>
      </c>
      <c r="C46" s="52"/>
      <c r="D46" s="24" t="s">
        <v>338</v>
      </c>
      <c r="E46" s="92" t="s">
        <v>90</v>
      </c>
      <c r="F46" s="159"/>
      <c r="G46" s="92" t="s">
        <v>90</v>
      </c>
      <c r="H46" s="159"/>
      <c r="I46" s="92" t="s">
        <v>90</v>
      </c>
      <c r="J46" s="159"/>
      <c r="K46" s="92" t="s">
        <v>90</v>
      </c>
      <c r="L46" s="31"/>
      <c r="M46" s="92" t="s">
        <v>90</v>
      </c>
      <c r="N46" s="159"/>
      <c r="O46" s="92" t="s">
        <v>90</v>
      </c>
      <c r="P46" s="159"/>
      <c r="Q46" s="92" t="s">
        <v>90</v>
      </c>
      <c r="R46" s="159"/>
      <c r="S46" s="92" t="s">
        <v>90</v>
      </c>
      <c r="T46" s="159"/>
      <c r="U46" s="92" t="s">
        <v>90</v>
      </c>
      <c r="V46" s="159"/>
      <c r="W46" s="92" t="s">
        <v>90</v>
      </c>
      <c r="X46" s="159"/>
      <c r="Y46" s="92" t="s">
        <v>90</v>
      </c>
      <c r="Z46" s="31"/>
      <c r="AA46" s="92" t="s">
        <v>90</v>
      </c>
      <c r="AB46" s="217"/>
      <c r="AC46" s="92" t="s">
        <v>90</v>
      </c>
      <c r="AD46" s="31"/>
      <c r="AE46" s="92" t="s">
        <v>90</v>
      </c>
      <c r="AF46" s="466"/>
      <c r="AG46" s="92" t="s">
        <v>90</v>
      </c>
      <c r="AH46" s="466"/>
      <c r="AI46" s="92" t="s">
        <v>90</v>
      </c>
      <c r="AJ46" s="466"/>
      <c r="AK46" s="92" t="s">
        <v>90</v>
      </c>
      <c r="AL46" s="466"/>
      <c r="AM46" s="92" t="s">
        <v>90</v>
      </c>
      <c r="AN46" s="24"/>
      <c r="AO46" s="25"/>
      <c r="AP46" s="24" t="s">
        <v>339</v>
      </c>
    </row>
    <row r="47" spans="1:42" ht="4.5" customHeight="1" x14ac:dyDescent="0.25">
      <c r="A47" s="24"/>
      <c r="B47" s="52"/>
      <c r="C47" s="52"/>
      <c r="D47" s="24"/>
      <c r="E47" s="37"/>
      <c r="F47" s="159"/>
      <c r="G47" s="37"/>
      <c r="H47" s="159"/>
      <c r="I47" s="37"/>
      <c r="J47" s="159"/>
      <c r="K47" s="37"/>
      <c r="L47" s="159"/>
      <c r="M47" s="37"/>
      <c r="N47" s="159"/>
      <c r="O47" s="37"/>
      <c r="P47" s="159"/>
      <c r="Q47" s="37"/>
      <c r="R47" s="159"/>
      <c r="S47" s="37"/>
      <c r="T47" s="159"/>
      <c r="U47" s="37"/>
      <c r="V47" s="159"/>
      <c r="W47" s="37"/>
      <c r="X47" s="159"/>
      <c r="Y47" s="37"/>
      <c r="Z47" s="31"/>
      <c r="AA47" s="37"/>
      <c r="AB47" s="217"/>
      <c r="AC47" s="37"/>
      <c r="AD47" s="31"/>
      <c r="AE47" s="37"/>
      <c r="AF47" s="466"/>
      <c r="AG47" s="37"/>
      <c r="AH47" s="466"/>
      <c r="AI47" s="37"/>
      <c r="AJ47" s="466"/>
      <c r="AK47" s="37"/>
      <c r="AL47" s="466"/>
      <c r="AM47" s="37"/>
      <c r="AN47" s="24"/>
      <c r="AO47" s="25"/>
      <c r="AP47" s="24"/>
    </row>
    <row r="48" spans="1:42" ht="6.6" customHeight="1" x14ac:dyDescent="0.25">
      <c r="A48" s="24"/>
      <c r="B48" s="52"/>
      <c r="C48" s="52"/>
      <c r="D48" s="24"/>
      <c r="E48" s="37"/>
      <c r="F48" s="159"/>
      <c r="G48" s="37"/>
      <c r="H48" s="159"/>
      <c r="I48" s="37"/>
      <c r="J48" s="159"/>
      <c r="K48" s="37"/>
      <c r="L48" s="159"/>
      <c r="M48" s="37"/>
      <c r="N48" s="159"/>
      <c r="O48" s="37"/>
      <c r="P48" s="159"/>
      <c r="Q48" s="37"/>
      <c r="R48" s="159"/>
      <c r="S48" s="37"/>
      <c r="T48" s="159"/>
      <c r="U48" s="37"/>
      <c r="V48" s="159"/>
      <c r="W48" s="37"/>
      <c r="X48" s="159"/>
      <c r="Y48" s="37"/>
      <c r="Z48" s="31"/>
      <c r="AA48" s="37"/>
      <c r="AB48" s="217"/>
      <c r="AC48" s="37"/>
      <c r="AD48" s="31"/>
      <c r="AE48" s="37"/>
      <c r="AF48" s="466"/>
      <c r="AG48" s="37"/>
      <c r="AH48" s="466"/>
      <c r="AI48" s="37"/>
      <c r="AJ48" s="466"/>
      <c r="AK48" s="37"/>
      <c r="AL48" s="466"/>
      <c r="AM48" s="37"/>
      <c r="AN48" s="24"/>
      <c r="AO48" s="25"/>
      <c r="AP48" s="24"/>
    </row>
    <row r="49" spans="1:44" ht="10.5" customHeight="1" x14ac:dyDescent="0.25">
      <c r="A49" s="24"/>
      <c r="B49" s="52"/>
      <c r="C49" s="52"/>
      <c r="D49" s="80" t="s">
        <v>346</v>
      </c>
      <c r="E49" s="37"/>
      <c r="F49" s="159"/>
      <c r="G49" s="37"/>
      <c r="H49" s="159"/>
      <c r="I49" s="37"/>
      <c r="J49" s="159"/>
      <c r="K49" s="37"/>
      <c r="L49" s="159"/>
      <c r="M49" s="37"/>
      <c r="N49" s="159"/>
      <c r="O49" s="37"/>
      <c r="P49" s="159"/>
      <c r="Q49" s="37"/>
      <c r="R49" s="159"/>
      <c r="S49" s="37"/>
      <c r="T49" s="159"/>
      <c r="U49" s="37"/>
      <c r="V49" s="159"/>
      <c r="W49" s="37"/>
      <c r="X49" s="159"/>
      <c r="Y49" s="37"/>
      <c r="Z49" s="31"/>
      <c r="AA49" s="37"/>
      <c r="AB49" s="217"/>
      <c r="AC49" s="37"/>
      <c r="AD49" s="31"/>
      <c r="AE49" s="37"/>
      <c r="AF49" s="466"/>
      <c r="AG49" s="37"/>
      <c r="AH49" s="466"/>
      <c r="AI49" s="37"/>
      <c r="AJ49" s="466"/>
      <c r="AK49" s="37"/>
      <c r="AL49" s="466"/>
      <c r="AM49" s="37"/>
      <c r="AN49" s="24"/>
      <c r="AO49" s="25"/>
      <c r="AP49" s="80" t="s">
        <v>347</v>
      </c>
    </row>
    <row r="50" spans="1:44" ht="10.5" customHeight="1" x14ac:dyDescent="0.25">
      <c r="A50" s="24"/>
      <c r="B50" s="52">
        <v>22</v>
      </c>
      <c r="C50" s="52"/>
      <c r="D50" s="24" t="s">
        <v>348</v>
      </c>
      <c r="E50" s="37">
        <v>343</v>
      </c>
      <c r="F50" s="159"/>
      <c r="G50" s="37">
        <v>431</v>
      </c>
      <c r="H50" s="159"/>
      <c r="I50" s="37">
        <v>497</v>
      </c>
      <c r="J50" s="159"/>
      <c r="K50" s="37">
        <v>511</v>
      </c>
      <c r="L50" s="159"/>
      <c r="M50" s="37">
        <v>535</v>
      </c>
      <c r="N50" s="159"/>
      <c r="O50" s="37">
        <v>674</v>
      </c>
      <c r="P50" s="159"/>
      <c r="Q50" s="37">
        <v>735</v>
      </c>
      <c r="R50" s="159"/>
      <c r="S50" s="37">
        <v>976</v>
      </c>
      <c r="T50" s="159"/>
      <c r="U50" s="37">
        <v>1084</v>
      </c>
      <c r="V50" s="159"/>
      <c r="W50" s="37">
        <v>1071</v>
      </c>
      <c r="X50" s="159"/>
      <c r="Y50" s="37">
        <v>1151</v>
      </c>
      <c r="Z50" s="31"/>
      <c r="AA50" s="37">
        <v>1240</v>
      </c>
      <c r="AB50" s="217"/>
      <c r="AC50" s="37">
        <v>1521</v>
      </c>
      <c r="AD50" s="31"/>
      <c r="AE50" s="37">
        <v>1601</v>
      </c>
      <c r="AF50" s="466"/>
      <c r="AG50" s="37">
        <v>1687</v>
      </c>
      <c r="AH50" s="466"/>
      <c r="AI50" s="37"/>
      <c r="AJ50" s="466"/>
      <c r="AK50" s="37"/>
      <c r="AL50" s="466"/>
      <c r="AM50" s="37"/>
      <c r="AN50" s="24"/>
      <c r="AO50" s="25"/>
      <c r="AP50" s="24" t="s">
        <v>349</v>
      </c>
    </row>
    <row r="51" spans="1:44" ht="10.5" customHeight="1" x14ac:dyDescent="0.25">
      <c r="A51" s="24"/>
      <c r="B51" s="52">
        <v>23</v>
      </c>
      <c r="C51" s="52"/>
      <c r="D51" s="32" t="s">
        <v>344</v>
      </c>
      <c r="E51" s="37">
        <v>61</v>
      </c>
      <c r="F51" s="159"/>
      <c r="G51" s="37">
        <v>69</v>
      </c>
      <c r="H51" s="159"/>
      <c r="I51" s="37">
        <v>111</v>
      </c>
      <c r="J51" s="159"/>
      <c r="K51" s="37">
        <v>115</v>
      </c>
      <c r="L51" s="159"/>
      <c r="M51" s="37">
        <v>125</v>
      </c>
      <c r="N51" s="159"/>
      <c r="O51" s="37">
        <v>212</v>
      </c>
      <c r="P51" s="159"/>
      <c r="Q51" s="37">
        <v>241</v>
      </c>
      <c r="R51" s="159"/>
      <c r="S51" s="37">
        <v>236</v>
      </c>
      <c r="T51" s="159"/>
      <c r="U51" s="37">
        <v>234</v>
      </c>
      <c r="V51" s="159"/>
      <c r="W51" s="37">
        <v>234</v>
      </c>
      <c r="X51" s="159"/>
      <c r="Y51" s="37">
        <v>240</v>
      </c>
      <c r="Z51" s="31"/>
      <c r="AA51" s="37">
        <v>259</v>
      </c>
      <c r="AB51" s="217"/>
      <c r="AC51" s="37">
        <v>319</v>
      </c>
      <c r="AD51" s="31"/>
      <c r="AE51" s="37">
        <v>339</v>
      </c>
      <c r="AF51" s="466"/>
      <c r="AG51" s="37">
        <v>345</v>
      </c>
      <c r="AH51" s="466"/>
      <c r="AI51" s="37"/>
      <c r="AJ51" s="466"/>
      <c r="AK51" s="37"/>
      <c r="AL51" s="466"/>
      <c r="AM51" s="37"/>
      <c r="AN51" s="24"/>
      <c r="AO51" s="25"/>
      <c r="AP51" s="32" t="s">
        <v>345</v>
      </c>
    </row>
    <row r="52" spans="1:44" ht="10.5" customHeight="1" x14ac:dyDescent="0.25">
      <c r="A52" s="24"/>
      <c r="B52" s="52">
        <v>24</v>
      </c>
      <c r="C52" s="52"/>
      <c r="D52" s="24" t="s">
        <v>350</v>
      </c>
      <c r="E52" s="92" t="s">
        <v>90</v>
      </c>
      <c r="F52" s="159"/>
      <c r="G52" s="92" t="s">
        <v>90</v>
      </c>
      <c r="H52" s="159"/>
      <c r="I52" s="92" t="s">
        <v>90</v>
      </c>
      <c r="J52" s="159"/>
      <c r="K52" s="92" t="s">
        <v>90</v>
      </c>
      <c r="L52" s="31"/>
      <c r="M52" s="92" t="s">
        <v>90</v>
      </c>
      <c r="N52" s="159"/>
      <c r="O52" s="92" t="s">
        <v>90</v>
      </c>
      <c r="P52" s="159"/>
      <c r="Q52" s="92" t="s">
        <v>90</v>
      </c>
      <c r="R52" s="159"/>
      <c r="S52" s="92" t="s">
        <v>90</v>
      </c>
      <c r="T52" s="159"/>
      <c r="U52" s="92" t="s">
        <v>90</v>
      </c>
      <c r="V52" s="159"/>
      <c r="W52" s="92" t="s">
        <v>90</v>
      </c>
      <c r="X52" s="159"/>
      <c r="Y52" s="92" t="s">
        <v>90</v>
      </c>
      <c r="Z52" s="31"/>
      <c r="AA52" s="92" t="s">
        <v>90</v>
      </c>
      <c r="AB52" s="217"/>
      <c r="AC52" s="92" t="s">
        <v>90</v>
      </c>
      <c r="AD52" s="31"/>
      <c r="AE52" s="92" t="s">
        <v>90</v>
      </c>
      <c r="AF52" s="466"/>
      <c r="AG52" s="92" t="s">
        <v>90</v>
      </c>
      <c r="AH52" s="466"/>
      <c r="AI52" s="92" t="s">
        <v>90</v>
      </c>
      <c r="AJ52" s="466"/>
      <c r="AK52" s="92" t="s">
        <v>90</v>
      </c>
      <c r="AL52" s="466"/>
      <c r="AM52" s="92" t="s">
        <v>90</v>
      </c>
      <c r="AN52" s="24"/>
      <c r="AO52" s="25"/>
      <c r="AP52" s="24" t="s">
        <v>351</v>
      </c>
    </row>
    <row r="53" spans="1:44" ht="4.5" customHeight="1" x14ac:dyDescent="0.25">
      <c r="A53" s="24"/>
      <c r="B53" s="52"/>
      <c r="C53" s="52"/>
      <c r="D53" s="24"/>
      <c r="E53" s="37"/>
      <c r="F53" s="159"/>
      <c r="G53" s="37"/>
      <c r="H53" s="159"/>
      <c r="I53" s="37"/>
      <c r="J53" s="159"/>
      <c r="K53" s="37"/>
      <c r="L53" s="159"/>
      <c r="M53" s="37"/>
      <c r="N53" s="159"/>
      <c r="O53" s="37"/>
      <c r="P53" s="159"/>
      <c r="Q53" s="37"/>
      <c r="R53" s="159"/>
      <c r="S53" s="37"/>
      <c r="T53" s="159"/>
      <c r="U53" s="37"/>
      <c r="V53" s="159"/>
      <c r="W53" s="37"/>
      <c r="X53" s="159"/>
      <c r="Y53" s="37"/>
      <c r="Z53" s="31"/>
      <c r="AA53" s="37"/>
      <c r="AB53" s="217"/>
      <c r="AC53" s="37"/>
      <c r="AD53" s="31"/>
      <c r="AE53" s="37"/>
      <c r="AF53" s="466"/>
      <c r="AG53" s="37"/>
      <c r="AH53" s="466"/>
      <c r="AI53" s="37"/>
      <c r="AJ53" s="466"/>
      <c r="AK53" s="37"/>
      <c r="AL53" s="466"/>
      <c r="AM53" s="37"/>
      <c r="AN53" s="24"/>
      <c r="AO53" s="25"/>
      <c r="AP53" s="24"/>
    </row>
    <row r="54" spans="1:44" ht="6.6" customHeight="1" x14ac:dyDescent="0.25">
      <c r="A54" s="24"/>
      <c r="B54" s="52"/>
      <c r="C54" s="52"/>
      <c r="D54" s="78"/>
      <c r="E54" s="37"/>
      <c r="F54" s="159"/>
      <c r="G54" s="37"/>
      <c r="H54" s="159"/>
      <c r="I54" s="37"/>
      <c r="J54" s="159"/>
      <c r="K54" s="37"/>
      <c r="L54" s="159"/>
      <c r="M54" s="37"/>
      <c r="N54" s="159"/>
      <c r="O54" s="37"/>
      <c r="P54" s="159"/>
      <c r="Q54" s="37"/>
      <c r="R54" s="159"/>
      <c r="S54" s="37"/>
      <c r="T54" s="159"/>
      <c r="U54" s="37"/>
      <c r="V54" s="159"/>
      <c r="W54" s="37"/>
      <c r="X54" s="159"/>
      <c r="Y54" s="37"/>
      <c r="Z54" s="31"/>
      <c r="AA54" s="37"/>
      <c r="AB54" s="217"/>
      <c r="AC54" s="37"/>
      <c r="AD54" s="31"/>
      <c r="AE54" s="37"/>
      <c r="AF54" s="466"/>
      <c r="AG54" s="37"/>
      <c r="AH54" s="466"/>
      <c r="AI54" s="37"/>
      <c r="AJ54" s="466"/>
      <c r="AK54" s="37"/>
      <c r="AL54" s="466"/>
      <c r="AM54" s="37"/>
      <c r="AN54" s="24"/>
      <c r="AO54" s="25"/>
      <c r="AP54" s="78"/>
    </row>
    <row r="55" spans="1:44" ht="10.5" customHeight="1" x14ac:dyDescent="0.25">
      <c r="A55" s="24"/>
      <c r="B55" s="52"/>
      <c r="C55" s="52"/>
      <c r="D55" s="80" t="s">
        <v>352</v>
      </c>
      <c r="E55" s="37"/>
      <c r="F55" s="159"/>
      <c r="G55" s="37"/>
      <c r="H55" s="159"/>
      <c r="I55" s="37"/>
      <c r="J55" s="159"/>
      <c r="K55" s="37"/>
      <c r="L55" s="159"/>
      <c r="M55" s="37"/>
      <c r="N55" s="159"/>
      <c r="O55" s="37"/>
      <c r="P55" s="159"/>
      <c r="Q55" s="37"/>
      <c r="R55" s="159"/>
      <c r="S55" s="37"/>
      <c r="T55" s="159"/>
      <c r="U55" s="37"/>
      <c r="V55" s="159"/>
      <c r="W55" s="37"/>
      <c r="X55" s="159"/>
      <c r="Y55" s="37"/>
      <c r="Z55" s="31"/>
      <c r="AA55" s="37"/>
      <c r="AB55" s="217"/>
      <c r="AC55" s="37"/>
      <c r="AD55" s="31"/>
      <c r="AE55" s="37"/>
      <c r="AF55" s="466"/>
      <c r="AG55" s="37"/>
      <c r="AH55" s="466"/>
      <c r="AI55" s="37"/>
      <c r="AJ55" s="466"/>
      <c r="AK55" s="37"/>
      <c r="AL55" s="466"/>
      <c r="AM55" s="37"/>
      <c r="AN55" s="24"/>
      <c r="AO55" s="25"/>
      <c r="AP55" s="80" t="s">
        <v>353</v>
      </c>
    </row>
    <row r="56" spans="1:44" ht="10.5" customHeight="1" x14ac:dyDescent="0.25">
      <c r="A56" s="24"/>
      <c r="B56" s="52">
        <v>25</v>
      </c>
      <c r="C56" s="52"/>
      <c r="D56" s="24" t="s">
        <v>342</v>
      </c>
      <c r="E56" s="37">
        <v>20</v>
      </c>
      <c r="F56" s="159"/>
      <c r="G56" s="37">
        <v>20</v>
      </c>
      <c r="H56" s="159"/>
      <c r="I56" s="37">
        <v>22</v>
      </c>
      <c r="J56" s="159"/>
      <c r="K56" s="37">
        <v>18</v>
      </c>
      <c r="L56" s="159"/>
      <c r="M56" s="37">
        <v>17</v>
      </c>
      <c r="N56" s="159"/>
      <c r="O56" s="37">
        <v>20</v>
      </c>
      <c r="P56" s="159"/>
      <c r="Q56" s="37">
        <v>25</v>
      </c>
      <c r="R56" s="159"/>
      <c r="S56" s="37">
        <v>23</v>
      </c>
      <c r="T56" s="159"/>
      <c r="U56" s="37">
        <v>24</v>
      </c>
      <c r="V56" s="159"/>
      <c r="W56" s="37">
        <v>27</v>
      </c>
      <c r="X56" s="159"/>
      <c r="Y56" s="37">
        <v>35</v>
      </c>
      <c r="Z56" s="31"/>
      <c r="AA56" s="37">
        <v>36</v>
      </c>
      <c r="AB56" s="217"/>
      <c r="AC56" s="37">
        <v>34</v>
      </c>
      <c r="AD56" s="31"/>
      <c r="AE56" s="37">
        <v>34</v>
      </c>
      <c r="AF56" s="466"/>
      <c r="AG56" s="37">
        <v>33</v>
      </c>
      <c r="AH56" s="466"/>
      <c r="AI56" s="37"/>
      <c r="AJ56" s="466"/>
      <c r="AK56" s="37"/>
      <c r="AL56" s="466"/>
      <c r="AM56" s="37"/>
      <c r="AN56" s="24"/>
      <c r="AO56" s="25"/>
      <c r="AP56" s="24" t="s">
        <v>343</v>
      </c>
    </row>
    <row r="57" spans="1:44" ht="10.5" customHeight="1" x14ac:dyDescent="0.25">
      <c r="A57" s="24"/>
      <c r="B57" s="52">
        <v>26</v>
      </c>
      <c r="C57" s="52"/>
      <c r="D57" s="24" t="s">
        <v>338</v>
      </c>
      <c r="E57" s="37">
        <v>66</v>
      </c>
      <c r="F57" s="159"/>
      <c r="G57" s="37">
        <v>66</v>
      </c>
      <c r="H57" s="159"/>
      <c r="I57" s="37">
        <v>63</v>
      </c>
      <c r="J57" s="159"/>
      <c r="K57" s="37">
        <v>65</v>
      </c>
      <c r="L57" s="159"/>
      <c r="M57" s="37">
        <v>46</v>
      </c>
      <c r="N57" s="159"/>
      <c r="O57" s="37">
        <v>42</v>
      </c>
      <c r="P57" s="159"/>
      <c r="Q57" s="37">
        <v>38</v>
      </c>
      <c r="R57" s="159"/>
      <c r="S57" s="37">
        <v>35</v>
      </c>
      <c r="T57" s="159"/>
      <c r="U57" s="37">
        <v>36</v>
      </c>
      <c r="V57" s="159"/>
      <c r="W57" s="37">
        <v>37</v>
      </c>
      <c r="X57" s="159"/>
      <c r="Y57" s="37">
        <v>30</v>
      </c>
      <c r="Z57" s="31"/>
      <c r="AA57" s="37">
        <v>25</v>
      </c>
      <c r="AB57" s="217"/>
      <c r="AC57" s="37">
        <v>22</v>
      </c>
      <c r="AD57" s="31"/>
      <c r="AE57" s="37">
        <v>15</v>
      </c>
      <c r="AF57" s="31" t="s">
        <v>93</v>
      </c>
      <c r="AG57" s="37">
        <v>15</v>
      </c>
      <c r="AH57" s="466"/>
      <c r="AI57" s="37"/>
      <c r="AJ57" s="466"/>
      <c r="AK57" s="37"/>
      <c r="AL57" s="466"/>
      <c r="AM57" s="37"/>
      <c r="AN57" s="24"/>
      <c r="AO57" s="92"/>
      <c r="AP57" s="24" t="s">
        <v>339</v>
      </c>
    </row>
    <row r="58" spans="1:44" ht="4.5" customHeight="1" x14ac:dyDescent="0.25">
      <c r="A58" s="24"/>
      <c r="B58" s="52"/>
      <c r="C58" s="52"/>
      <c r="D58" s="4"/>
      <c r="E58" s="37"/>
      <c r="F58" s="159"/>
      <c r="G58" s="37"/>
      <c r="H58" s="159"/>
      <c r="I58" s="37"/>
      <c r="J58" s="159"/>
      <c r="K58" s="37"/>
      <c r="L58" s="159"/>
      <c r="M58" s="37"/>
      <c r="N58" s="159"/>
      <c r="O58" s="37"/>
      <c r="P58" s="159"/>
      <c r="Q58" s="37"/>
      <c r="R58" s="159"/>
      <c r="S58" s="37"/>
      <c r="T58" s="159"/>
      <c r="U58" s="37"/>
      <c r="V58" s="159"/>
      <c r="W58" s="37"/>
      <c r="X58" s="159"/>
      <c r="Y58" s="37"/>
      <c r="Z58" s="31"/>
      <c r="AA58" s="37"/>
      <c r="AB58" s="217"/>
      <c r="AC58" s="37"/>
      <c r="AD58" s="31"/>
      <c r="AE58" s="37"/>
      <c r="AF58" s="466"/>
      <c r="AG58" s="37"/>
      <c r="AH58" s="466"/>
      <c r="AI58" s="37"/>
      <c r="AJ58" s="466"/>
      <c r="AK58" s="37"/>
      <c r="AL58" s="466"/>
      <c r="AM58" s="37"/>
      <c r="AN58" s="24"/>
      <c r="AO58" s="92"/>
      <c r="AP58" s="4"/>
    </row>
    <row r="59" spans="1:44" ht="6.6" customHeight="1" x14ac:dyDescent="0.25">
      <c r="A59" s="24"/>
      <c r="B59" s="52"/>
      <c r="C59" s="52"/>
      <c r="D59" s="78"/>
      <c r="E59" s="37"/>
      <c r="F59" s="159"/>
      <c r="G59" s="37"/>
      <c r="H59" s="159"/>
      <c r="I59" s="37"/>
      <c r="J59" s="159"/>
      <c r="K59" s="37"/>
      <c r="L59" s="159"/>
      <c r="M59" s="37"/>
      <c r="N59" s="159"/>
      <c r="O59" s="37"/>
      <c r="P59" s="159"/>
      <c r="Q59" s="37"/>
      <c r="R59" s="159"/>
      <c r="S59" s="37"/>
      <c r="T59" s="159"/>
      <c r="U59" s="37"/>
      <c r="V59" s="159"/>
      <c r="W59" s="37"/>
      <c r="X59" s="159"/>
      <c r="Y59" s="37"/>
      <c r="Z59" s="31"/>
      <c r="AA59" s="37"/>
      <c r="AB59" s="217"/>
      <c r="AC59" s="37"/>
      <c r="AD59" s="31"/>
      <c r="AE59" s="37"/>
      <c r="AF59" s="466"/>
      <c r="AG59" s="37"/>
      <c r="AH59" s="466"/>
      <c r="AI59" s="37"/>
      <c r="AJ59" s="466"/>
      <c r="AK59" s="37"/>
      <c r="AL59" s="466"/>
      <c r="AM59" s="37"/>
      <c r="AN59" s="24"/>
      <c r="AO59" s="92"/>
      <c r="AP59" s="78"/>
    </row>
    <row r="60" spans="1:44" ht="10.5" customHeight="1" x14ac:dyDescent="0.25">
      <c r="A60" s="24"/>
      <c r="B60" s="52"/>
      <c r="C60" s="52"/>
      <c r="D60" s="80" t="s">
        <v>354</v>
      </c>
      <c r="E60" s="37"/>
      <c r="F60" s="159"/>
      <c r="G60" s="37"/>
      <c r="H60" s="159"/>
      <c r="I60" s="37"/>
      <c r="J60" s="159"/>
      <c r="K60" s="37"/>
      <c r="L60" s="159"/>
      <c r="M60" s="37"/>
      <c r="N60" s="159"/>
      <c r="O60" s="37"/>
      <c r="P60" s="159"/>
      <c r="Q60" s="37"/>
      <c r="R60" s="159"/>
      <c r="S60" s="37"/>
      <c r="T60" s="159"/>
      <c r="U60" s="37"/>
      <c r="V60" s="159"/>
      <c r="W60" s="37"/>
      <c r="X60" s="159"/>
      <c r="Y60" s="37"/>
      <c r="Z60" s="31"/>
      <c r="AA60" s="37"/>
      <c r="AB60" s="217"/>
      <c r="AC60" s="37"/>
      <c r="AD60" s="31"/>
      <c r="AE60" s="37"/>
      <c r="AF60" s="466"/>
      <c r="AG60" s="37"/>
      <c r="AH60" s="466"/>
      <c r="AI60" s="37"/>
      <c r="AJ60" s="466"/>
      <c r="AK60" s="37"/>
      <c r="AL60" s="466"/>
      <c r="AM60" s="37"/>
      <c r="AN60" s="24"/>
      <c r="AO60" s="25"/>
      <c r="AP60" s="80" t="s">
        <v>355</v>
      </c>
    </row>
    <row r="61" spans="1:44" ht="10.5" customHeight="1" x14ac:dyDescent="0.25">
      <c r="A61" s="24"/>
      <c r="B61" s="52">
        <v>27</v>
      </c>
      <c r="C61" s="52"/>
      <c r="D61" s="24" t="s">
        <v>348</v>
      </c>
      <c r="E61" s="37">
        <v>20</v>
      </c>
      <c r="F61" s="159"/>
      <c r="G61" s="37">
        <v>20</v>
      </c>
      <c r="H61" s="159"/>
      <c r="I61" s="37">
        <v>24</v>
      </c>
      <c r="J61" s="159"/>
      <c r="K61" s="37">
        <v>47</v>
      </c>
      <c r="L61" s="159"/>
      <c r="M61" s="37">
        <v>39</v>
      </c>
      <c r="N61" s="159"/>
      <c r="O61" s="37">
        <v>40</v>
      </c>
      <c r="P61" s="159"/>
      <c r="Q61" s="37">
        <v>50</v>
      </c>
      <c r="R61" s="159"/>
      <c r="S61" s="37">
        <v>46</v>
      </c>
      <c r="T61" s="159"/>
      <c r="U61" s="37">
        <v>47</v>
      </c>
      <c r="V61" s="159"/>
      <c r="W61" s="37">
        <v>53</v>
      </c>
      <c r="X61" s="159"/>
      <c r="Y61" s="37">
        <v>69</v>
      </c>
      <c r="Z61" s="31"/>
      <c r="AA61" s="37">
        <v>71</v>
      </c>
      <c r="AB61" s="217"/>
      <c r="AC61" s="37">
        <v>68</v>
      </c>
      <c r="AD61" s="31"/>
      <c r="AE61" s="37">
        <v>68</v>
      </c>
      <c r="AF61" s="466"/>
      <c r="AG61" s="37">
        <v>66</v>
      </c>
      <c r="AH61" s="466"/>
      <c r="AI61" s="37"/>
      <c r="AJ61" s="466"/>
      <c r="AK61" s="37"/>
      <c r="AL61" s="466"/>
      <c r="AM61" s="37"/>
      <c r="AN61" s="24"/>
      <c r="AO61" s="25"/>
      <c r="AP61" s="24" t="s">
        <v>349</v>
      </c>
      <c r="AR61" s="101"/>
    </row>
    <row r="62" spans="1:44" ht="10.5" customHeight="1" x14ac:dyDescent="0.25">
      <c r="A62" s="24"/>
      <c r="B62" s="52">
        <v>28</v>
      </c>
      <c r="C62" s="52"/>
      <c r="D62" s="24" t="s">
        <v>350</v>
      </c>
      <c r="E62" s="37">
        <v>66</v>
      </c>
      <c r="F62" s="159"/>
      <c r="G62" s="37">
        <v>66</v>
      </c>
      <c r="H62" s="159"/>
      <c r="I62" s="37">
        <v>63</v>
      </c>
      <c r="J62" s="159"/>
      <c r="K62" s="37">
        <v>65</v>
      </c>
      <c r="L62" s="159"/>
      <c r="M62" s="37">
        <v>46</v>
      </c>
      <c r="N62" s="159"/>
      <c r="O62" s="37">
        <v>42</v>
      </c>
      <c r="P62" s="159"/>
      <c r="Q62" s="37">
        <v>38</v>
      </c>
      <c r="R62" s="159"/>
      <c r="S62" s="37">
        <v>35</v>
      </c>
      <c r="T62" s="159"/>
      <c r="U62" s="37">
        <v>36</v>
      </c>
      <c r="V62" s="159"/>
      <c r="W62" s="37">
        <v>37</v>
      </c>
      <c r="X62" s="159"/>
      <c r="Y62" s="37">
        <v>30</v>
      </c>
      <c r="Z62" s="31"/>
      <c r="AA62" s="37">
        <v>25</v>
      </c>
      <c r="AB62" s="217"/>
      <c r="AC62" s="37">
        <v>22</v>
      </c>
      <c r="AD62" s="31"/>
      <c r="AE62" s="37">
        <v>15</v>
      </c>
      <c r="AF62" s="31" t="s">
        <v>93</v>
      </c>
      <c r="AG62" s="37">
        <v>15</v>
      </c>
      <c r="AH62" s="466"/>
      <c r="AI62" s="37"/>
      <c r="AJ62" s="466"/>
      <c r="AK62" s="37"/>
      <c r="AL62" s="466"/>
      <c r="AM62" s="37"/>
      <c r="AN62" s="24"/>
      <c r="AO62" s="92"/>
      <c r="AP62" s="24" t="s">
        <v>351</v>
      </c>
    </row>
    <row r="63" spans="1:44" ht="4.5" customHeight="1" x14ac:dyDescent="0.25">
      <c r="A63" s="24"/>
      <c r="B63" s="52"/>
      <c r="C63" s="52"/>
      <c r="D63" s="4"/>
      <c r="E63" s="37"/>
      <c r="F63" s="159"/>
      <c r="G63" s="37"/>
      <c r="H63" s="159"/>
      <c r="I63" s="37"/>
      <c r="J63" s="159"/>
      <c r="K63" s="37"/>
      <c r="L63" s="159"/>
      <c r="M63" s="37"/>
      <c r="N63" s="159"/>
      <c r="O63" s="37"/>
      <c r="P63" s="159"/>
      <c r="Q63" s="37"/>
      <c r="R63" s="159"/>
      <c r="S63" s="37"/>
      <c r="T63" s="159"/>
      <c r="U63" s="37"/>
      <c r="V63" s="159"/>
      <c r="W63" s="37"/>
      <c r="X63" s="159"/>
      <c r="Y63" s="37"/>
      <c r="Z63" s="31"/>
      <c r="AA63" s="37"/>
      <c r="AB63" s="217"/>
      <c r="AC63" s="37"/>
      <c r="AD63" s="388"/>
      <c r="AE63" s="37"/>
      <c r="AF63" s="466"/>
      <c r="AG63" s="37"/>
      <c r="AH63" s="466"/>
      <c r="AI63" s="37"/>
      <c r="AJ63" s="466"/>
      <c r="AK63" s="37"/>
      <c r="AL63" s="466"/>
      <c r="AM63" s="37"/>
      <c r="AN63" s="24"/>
      <c r="AO63" s="92"/>
      <c r="AP63" s="4"/>
    </row>
    <row r="64" spans="1:44" ht="4.5" customHeight="1" x14ac:dyDescent="0.25">
      <c r="A64" s="24"/>
      <c r="B64" s="52"/>
      <c r="C64" s="52"/>
      <c r="D64" s="4"/>
      <c r="E64" s="37"/>
      <c r="F64" s="159"/>
      <c r="G64" s="37"/>
      <c r="H64" s="159"/>
      <c r="I64" s="37"/>
      <c r="J64" s="159"/>
      <c r="K64" s="37"/>
      <c r="L64" s="159"/>
      <c r="M64" s="37"/>
      <c r="N64" s="159"/>
      <c r="O64" s="37"/>
      <c r="P64" s="159"/>
      <c r="Q64" s="37"/>
      <c r="R64" s="159"/>
      <c r="S64" s="37"/>
      <c r="T64" s="159"/>
      <c r="U64" s="37"/>
      <c r="V64" s="159"/>
      <c r="W64" s="37"/>
      <c r="X64" s="159"/>
      <c r="Y64" s="37"/>
      <c r="Z64" s="31"/>
      <c r="AA64" s="37"/>
      <c r="AB64" s="217"/>
      <c r="AC64" s="37"/>
      <c r="AD64" s="388"/>
      <c r="AE64" s="37"/>
      <c r="AF64" s="466"/>
      <c r="AG64" s="37"/>
      <c r="AH64" s="466"/>
      <c r="AI64" s="37"/>
      <c r="AJ64" s="466"/>
      <c r="AK64" s="37"/>
      <c r="AL64" s="466"/>
      <c r="AM64" s="37"/>
      <c r="AN64" s="24"/>
      <c r="AO64" s="92"/>
      <c r="AP64" s="4"/>
    </row>
    <row r="65" spans="1:45" ht="6" customHeight="1" x14ac:dyDescent="0.25">
      <c r="A65" s="24"/>
      <c r="B65" s="52"/>
      <c r="C65" s="52"/>
      <c r="D65" s="24"/>
      <c r="E65" s="37"/>
      <c r="F65" s="159"/>
      <c r="G65" s="37"/>
      <c r="H65" s="159"/>
      <c r="I65" s="37"/>
      <c r="J65" s="159"/>
      <c r="K65" s="37"/>
      <c r="L65" s="159"/>
      <c r="M65" s="37"/>
      <c r="N65" s="159"/>
      <c r="O65" s="37"/>
      <c r="P65" s="159"/>
      <c r="Q65" s="37"/>
      <c r="R65" s="159"/>
      <c r="S65" s="37"/>
      <c r="T65" s="159"/>
      <c r="U65" s="37"/>
      <c r="V65" s="159"/>
      <c r="W65" s="37"/>
      <c r="X65" s="159"/>
      <c r="Y65" s="37"/>
      <c r="Z65" s="31"/>
      <c r="AA65" s="37"/>
      <c r="AB65" s="217"/>
      <c r="AC65" s="37"/>
      <c r="AD65" s="388"/>
      <c r="AE65" s="37"/>
      <c r="AF65" s="466"/>
      <c r="AG65" s="37"/>
      <c r="AH65" s="466"/>
      <c r="AI65" s="37"/>
      <c r="AJ65" s="466"/>
      <c r="AK65" s="37"/>
      <c r="AL65" s="466"/>
      <c r="AM65" s="37"/>
      <c r="AN65" s="24"/>
      <c r="AO65" s="25"/>
      <c r="AP65" s="24"/>
    </row>
    <row r="66" spans="1:45" ht="10.5" customHeight="1" x14ac:dyDescent="0.25">
      <c r="A66" s="24"/>
      <c r="B66" s="52">
        <v>29</v>
      </c>
      <c r="C66" s="52"/>
      <c r="D66" s="26" t="s">
        <v>356</v>
      </c>
      <c r="E66" s="82">
        <v>418</v>
      </c>
      <c r="F66" s="157"/>
      <c r="G66" s="82">
        <v>467</v>
      </c>
      <c r="H66" s="157"/>
      <c r="I66" s="82">
        <v>499</v>
      </c>
      <c r="J66" s="157"/>
      <c r="K66" s="82">
        <v>506</v>
      </c>
      <c r="L66" s="157"/>
      <c r="M66" s="82">
        <v>498</v>
      </c>
      <c r="N66" s="157"/>
      <c r="O66" s="82">
        <v>536</v>
      </c>
      <c r="P66" s="157"/>
      <c r="Q66" s="82">
        <v>558</v>
      </c>
      <c r="R66" s="157"/>
      <c r="S66" s="82">
        <v>560</v>
      </c>
      <c r="T66" s="157"/>
      <c r="U66" s="82">
        <v>577</v>
      </c>
      <c r="V66" s="157"/>
      <c r="W66" s="82">
        <v>569</v>
      </c>
      <c r="X66" s="157"/>
      <c r="Y66" s="82">
        <v>585</v>
      </c>
      <c r="Z66" s="84"/>
      <c r="AA66" s="82">
        <v>603</v>
      </c>
      <c r="AB66" s="26"/>
      <c r="AC66" s="82">
        <v>657</v>
      </c>
      <c r="AD66" s="84"/>
      <c r="AE66" s="82">
        <v>661</v>
      </c>
      <c r="AF66" s="31" t="s">
        <v>93</v>
      </c>
      <c r="AG66" s="82">
        <v>694</v>
      </c>
      <c r="AH66" s="31"/>
      <c r="AI66" s="82"/>
      <c r="AJ66" s="31"/>
      <c r="AK66" s="82"/>
      <c r="AL66" s="31"/>
      <c r="AM66" s="82"/>
      <c r="AN66" s="31"/>
      <c r="AO66" s="83"/>
      <c r="AP66" s="26" t="s">
        <v>357</v>
      </c>
      <c r="AR66" s="101"/>
      <c r="AS66" s="101"/>
    </row>
    <row r="67" spans="1:45" ht="10.5" customHeight="1" x14ac:dyDescent="0.25">
      <c r="A67" s="24"/>
      <c r="B67" s="52"/>
      <c r="C67" s="52"/>
      <c r="D67" s="26" t="s">
        <v>358</v>
      </c>
      <c r="E67" s="82"/>
      <c r="F67" s="157"/>
      <c r="G67" s="82"/>
      <c r="H67" s="157"/>
      <c r="I67" s="82"/>
      <c r="J67" s="157"/>
      <c r="K67" s="82"/>
      <c r="L67" s="157"/>
      <c r="M67" s="82"/>
      <c r="N67" s="157"/>
      <c r="O67" s="82"/>
      <c r="P67" s="157"/>
      <c r="Q67" s="82"/>
      <c r="R67" s="157"/>
      <c r="S67" s="82"/>
      <c r="T67" s="157"/>
      <c r="U67" s="82"/>
      <c r="V67" s="157"/>
      <c r="W67" s="82"/>
      <c r="X67" s="157"/>
      <c r="Y67" s="82"/>
      <c r="Z67" s="84"/>
      <c r="AA67" s="82"/>
      <c r="AB67" s="26"/>
      <c r="AC67" s="82"/>
      <c r="AD67" s="31"/>
      <c r="AE67" s="82"/>
      <c r="AF67" s="31"/>
      <c r="AG67" s="82"/>
      <c r="AH67" s="31"/>
      <c r="AI67" s="82"/>
      <c r="AJ67" s="31"/>
      <c r="AK67" s="82"/>
      <c r="AL67" s="31"/>
      <c r="AM67" s="82"/>
      <c r="AN67" s="31"/>
      <c r="AO67" s="83"/>
      <c r="AP67" s="26"/>
    </row>
    <row r="68" spans="1:45" ht="10.5" customHeight="1" x14ac:dyDescent="0.25">
      <c r="A68" s="24"/>
      <c r="B68" s="52">
        <v>30</v>
      </c>
      <c r="C68" s="52"/>
      <c r="D68" s="26" t="s">
        <v>551</v>
      </c>
      <c r="E68" s="82">
        <v>429</v>
      </c>
      <c r="F68" s="157"/>
      <c r="G68" s="82">
        <v>517</v>
      </c>
      <c r="H68" s="157"/>
      <c r="I68" s="82">
        <v>584</v>
      </c>
      <c r="J68" s="157"/>
      <c r="K68" s="82">
        <v>623</v>
      </c>
      <c r="L68" s="157"/>
      <c r="M68" s="82">
        <v>620</v>
      </c>
      <c r="N68" s="157"/>
      <c r="O68" s="82">
        <v>756</v>
      </c>
      <c r="P68" s="157"/>
      <c r="Q68" s="82">
        <v>823</v>
      </c>
      <c r="R68" s="157"/>
      <c r="S68" s="82">
        <v>1057</v>
      </c>
      <c r="T68" s="157"/>
      <c r="U68" s="82">
        <v>1167</v>
      </c>
      <c r="V68" s="157"/>
      <c r="W68" s="82">
        <v>1161</v>
      </c>
      <c r="X68" s="157"/>
      <c r="Y68" s="82">
        <v>1250</v>
      </c>
      <c r="Z68" s="84"/>
      <c r="AA68" s="82">
        <v>1336</v>
      </c>
      <c r="AB68" s="26"/>
      <c r="AC68" s="82">
        <v>1611</v>
      </c>
      <c r="AD68" s="31"/>
      <c r="AE68" s="82">
        <v>1684</v>
      </c>
      <c r="AF68" s="31" t="s">
        <v>93</v>
      </c>
      <c r="AG68" s="82">
        <v>1768</v>
      </c>
      <c r="AH68" s="31"/>
      <c r="AI68" s="82"/>
      <c r="AJ68" s="31"/>
      <c r="AK68" s="82"/>
      <c r="AL68" s="31"/>
      <c r="AM68" s="82"/>
      <c r="AN68" s="31"/>
      <c r="AO68" s="83"/>
      <c r="AP68" s="26" t="s">
        <v>359</v>
      </c>
      <c r="AR68" s="101"/>
    </row>
    <row r="69" spans="1:45" ht="10.5" customHeight="1" x14ac:dyDescent="0.25">
      <c r="A69" s="24"/>
      <c r="B69" s="52"/>
      <c r="C69" s="52"/>
      <c r="D69" s="26" t="s">
        <v>550</v>
      </c>
      <c r="E69" s="26"/>
      <c r="F69" s="157"/>
      <c r="G69" s="26"/>
      <c r="H69" s="157"/>
      <c r="I69" s="26"/>
      <c r="J69" s="157"/>
      <c r="K69" s="26"/>
      <c r="L69" s="157"/>
      <c r="M69" s="26"/>
      <c r="N69" s="157"/>
      <c r="O69" s="26"/>
      <c r="P69" s="157"/>
      <c r="Q69" s="26"/>
      <c r="R69" s="157"/>
      <c r="S69" s="26"/>
      <c r="T69" s="157"/>
      <c r="U69" s="26"/>
      <c r="V69" s="157"/>
      <c r="W69" s="26"/>
      <c r="X69" s="157"/>
      <c r="Y69" s="26"/>
      <c r="Z69" s="84"/>
      <c r="AA69" s="82"/>
      <c r="AB69" s="26"/>
      <c r="AC69" s="82"/>
      <c r="AD69" s="26"/>
      <c r="AE69" s="82"/>
      <c r="AF69" s="26"/>
      <c r="AG69" s="82"/>
      <c r="AH69" s="26"/>
      <c r="AI69" s="82"/>
      <c r="AJ69" s="26"/>
      <c r="AK69" s="82"/>
      <c r="AL69" s="26"/>
      <c r="AM69" s="82"/>
      <c r="AN69" s="26"/>
      <c r="AO69" s="83"/>
      <c r="AP69" s="26" t="s">
        <v>360</v>
      </c>
    </row>
    <row r="70" spans="1:45" ht="5.0999999999999996" customHeight="1" x14ac:dyDescent="0.25">
      <c r="A70" s="24"/>
      <c r="B70" s="126"/>
      <c r="C70" s="126"/>
      <c r="D70" s="126"/>
      <c r="E70" s="126"/>
      <c r="F70" s="126"/>
      <c r="G70" s="126"/>
      <c r="H70" s="126"/>
      <c r="I70" s="126"/>
      <c r="J70" s="126"/>
      <c r="K70" s="126"/>
      <c r="L70" s="126"/>
      <c r="M70" s="126"/>
      <c r="N70" s="126"/>
      <c r="O70" s="126"/>
      <c r="P70" s="126"/>
      <c r="Q70" s="126"/>
      <c r="R70" s="126"/>
      <c r="S70" s="126"/>
      <c r="T70" s="126"/>
      <c r="U70" s="126"/>
      <c r="V70" s="126"/>
      <c r="W70" s="6"/>
      <c r="X70" s="6"/>
      <c r="Y70" s="126"/>
      <c r="Z70" s="126"/>
      <c r="AA70" s="126"/>
      <c r="AB70" s="126"/>
      <c r="AC70" s="126"/>
      <c r="AD70" s="126"/>
      <c r="AE70" s="126"/>
      <c r="AF70" s="126"/>
      <c r="AG70" s="126"/>
      <c r="AH70" s="126"/>
      <c r="AI70" s="126"/>
      <c r="AJ70" s="126"/>
      <c r="AK70" s="126"/>
      <c r="AL70" s="126"/>
      <c r="AM70" s="126"/>
      <c r="AN70" s="126"/>
      <c r="AO70" s="126"/>
      <c r="AP70" s="126"/>
    </row>
    <row r="71" spans="1:45"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56"/>
      <c r="AF71" s="456"/>
      <c r="AG71" s="456"/>
      <c r="AH71" s="456"/>
      <c r="AI71" s="456"/>
      <c r="AJ71" s="456"/>
      <c r="AK71" s="456"/>
      <c r="AL71" s="456"/>
      <c r="AM71" s="4"/>
      <c r="AN71" s="4"/>
      <c r="AO71" s="4"/>
      <c r="AP71" s="4"/>
    </row>
    <row r="72" spans="1:45"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56"/>
      <c r="AF72" s="456"/>
      <c r="AG72" s="456"/>
      <c r="AH72" s="456"/>
      <c r="AI72" s="456"/>
      <c r="AJ72" s="456"/>
      <c r="AK72" s="456"/>
      <c r="AL72" s="456"/>
      <c r="AM72" s="4"/>
      <c r="AN72" s="4"/>
      <c r="AO72" s="4"/>
      <c r="AP72" s="4"/>
    </row>
    <row r="73" spans="1:45"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56"/>
      <c r="AF73" s="456"/>
      <c r="AG73" s="456"/>
      <c r="AH73" s="456"/>
      <c r="AI73" s="456"/>
      <c r="AJ73" s="456"/>
      <c r="AK73" s="456"/>
      <c r="AL73" s="456"/>
      <c r="AM73" s="4"/>
      <c r="AN73" s="4"/>
      <c r="AO73" s="4"/>
      <c r="AP73" s="4"/>
    </row>
    <row r="74" spans="1:45" s="305" customFormat="1" x14ac:dyDescent="0.25">
      <c r="B74" s="64" t="s">
        <v>649</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56"/>
      <c r="AF74" s="456"/>
      <c r="AG74" s="456"/>
      <c r="AH74" s="456"/>
      <c r="AI74" s="456"/>
      <c r="AJ74" s="456"/>
      <c r="AK74" s="456"/>
      <c r="AL74" s="456"/>
      <c r="AM74" s="4"/>
      <c r="AN74" s="4"/>
      <c r="AO74" s="4"/>
      <c r="AP74" s="4"/>
    </row>
    <row r="75" spans="1:45" x14ac:dyDescent="0.25">
      <c r="B75" s="332" t="s">
        <v>650</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56"/>
      <c r="AF75" s="456"/>
      <c r="AG75" s="456"/>
      <c r="AH75" s="456"/>
      <c r="AI75" s="456"/>
      <c r="AJ75" s="456"/>
      <c r="AK75" s="456"/>
      <c r="AL75" s="456"/>
      <c r="AM75" s="4"/>
      <c r="AN75" s="4"/>
      <c r="AO75" s="4"/>
      <c r="AP75" s="4"/>
    </row>
    <row r="76" spans="1:45" ht="6" customHeight="1" x14ac:dyDescent="0.25">
      <c r="B76" s="79"/>
      <c r="C76" s="6"/>
      <c r="D76" s="6"/>
      <c r="E76" s="6"/>
      <c r="F76" s="6"/>
      <c r="G76" s="6"/>
      <c r="H76" s="6"/>
      <c r="I76" s="6"/>
      <c r="J76" s="6"/>
      <c r="K76" s="6"/>
      <c r="L76" s="6"/>
      <c r="M76" s="6"/>
      <c r="N76" s="6"/>
      <c r="O76" s="6"/>
      <c r="P76" s="6"/>
      <c r="Q76" s="6"/>
      <c r="R76" s="6"/>
      <c r="S76" s="6"/>
      <c r="T76" s="6"/>
      <c r="U76" s="6"/>
      <c r="V76" s="6"/>
      <c r="W76" s="6"/>
      <c r="X76" s="6"/>
      <c r="Y76" s="6"/>
      <c r="Z76" s="6"/>
      <c r="AA76" s="202"/>
      <c r="AB76" s="202"/>
      <c r="AC76" s="380"/>
      <c r="AD76" s="380"/>
      <c r="AE76" s="457"/>
      <c r="AF76" s="457"/>
      <c r="AG76" s="457"/>
      <c r="AH76" s="457"/>
      <c r="AI76" s="457"/>
      <c r="AJ76" s="457"/>
      <c r="AK76" s="457"/>
      <c r="AL76" s="457"/>
      <c r="AM76" s="6"/>
      <c r="AN76" s="6"/>
      <c r="AO76" s="6"/>
      <c r="AP76" s="6"/>
    </row>
    <row r="77" spans="1:45" ht="6" customHeight="1"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56"/>
      <c r="AF77" s="456"/>
      <c r="AG77" s="456"/>
      <c r="AH77" s="456"/>
      <c r="AI77" s="456"/>
      <c r="AJ77" s="456"/>
      <c r="AK77" s="456"/>
      <c r="AL77" s="456"/>
      <c r="AM77" s="4"/>
      <c r="AN77" s="4"/>
      <c r="AO77" s="4"/>
      <c r="AP77" s="4"/>
    </row>
    <row r="78" spans="1:45" ht="15" x14ac:dyDescent="0.25">
      <c r="B78" s="648" t="s">
        <v>320</v>
      </c>
      <c r="C78" s="648"/>
      <c r="D78" s="648"/>
      <c r="E78" s="608">
        <v>2000</v>
      </c>
      <c r="F78" s="608"/>
      <c r="G78" s="608">
        <v>2001</v>
      </c>
      <c r="H78" s="649"/>
      <c r="I78" s="608">
        <v>2002</v>
      </c>
      <c r="J78" s="649"/>
      <c r="K78" s="608">
        <v>2003</v>
      </c>
      <c r="L78" s="649"/>
      <c r="M78" s="608">
        <v>2004</v>
      </c>
      <c r="N78" s="649"/>
      <c r="O78" s="608">
        <v>2005</v>
      </c>
      <c r="P78" s="649"/>
      <c r="Q78" s="608">
        <v>2006</v>
      </c>
      <c r="R78" s="649"/>
      <c r="S78" s="608">
        <v>2007</v>
      </c>
      <c r="T78" s="651"/>
      <c r="U78" s="608">
        <v>2008</v>
      </c>
      <c r="V78" s="651"/>
      <c r="W78" s="608">
        <v>2009</v>
      </c>
      <c r="X78" s="651"/>
      <c r="Y78" s="608">
        <v>2010</v>
      </c>
      <c r="Z78" s="651"/>
      <c r="AA78" s="608">
        <v>2011</v>
      </c>
      <c r="AB78" s="651"/>
      <c r="AC78" s="608">
        <v>2012</v>
      </c>
      <c r="AD78" s="651"/>
      <c r="AE78" s="608">
        <v>2013</v>
      </c>
      <c r="AF78" s="651"/>
      <c r="AG78" s="608">
        <v>2014</v>
      </c>
      <c r="AH78" s="651"/>
      <c r="AI78" s="608">
        <v>2015</v>
      </c>
      <c r="AJ78" s="651"/>
      <c r="AK78" s="608">
        <v>2016</v>
      </c>
      <c r="AL78" s="651"/>
      <c r="AM78" s="608">
        <v>2017</v>
      </c>
      <c r="AN78" s="651"/>
      <c r="AO78" s="648" t="s">
        <v>361</v>
      </c>
      <c r="AP78" s="648"/>
    </row>
    <row r="79" spans="1:45" ht="6" customHeight="1" x14ac:dyDescent="0.25">
      <c r="B79" s="96"/>
      <c r="C79" s="96"/>
      <c r="D79" s="96"/>
      <c r="E79" s="97"/>
      <c r="F79" s="97"/>
      <c r="G79" s="97"/>
      <c r="H79" s="98"/>
      <c r="I79" s="97"/>
      <c r="J79" s="98"/>
      <c r="K79" s="97"/>
      <c r="L79" s="98"/>
      <c r="M79" s="97"/>
      <c r="N79" s="98"/>
      <c r="O79" s="97"/>
      <c r="P79" s="98"/>
      <c r="Q79" s="97"/>
      <c r="R79" s="98"/>
      <c r="S79" s="97"/>
      <c r="T79" s="10"/>
      <c r="U79" s="97"/>
      <c r="V79" s="10"/>
      <c r="W79" s="97"/>
      <c r="X79" s="10"/>
      <c r="Y79" s="97"/>
      <c r="Z79" s="10"/>
      <c r="AA79" s="214"/>
      <c r="AB79" s="201"/>
      <c r="AC79" s="386"/>
      <c r="AD79" s="379"/>
      <c r="AE79" s="464"/>
      <c r="AF79" s="458"/>
      <c r="AG79" s="464"/>
      <c r="AH79" s="458"/>
      <c r="AI79" s="464"/>
      <c r="AJ79" s="458"/>
      <c r="AK79" s="464"/>
      <c r="AL79" s="458"/>
      <c r="AM79" s="97"/>
      <c r="AN79" s="10"/>
      <c r="AO79" s="96"/>
      <c r="AP79" s="96"/>
    </row>
    <row r="80" spans="1:45" ht="6" customHeight="1" x14ac:dyDescent="0.25">
      <c r="B80" s="52"/>
      <c r="C80" s="52"/>
      <c r="D80" s="24"/>
      <c r="E80" s="25"/>
      <c r="F80" s="25"/>
      <c r="G80" s="25"/>
      <c r="H80" s="25"/>
      <c r="I80" s="25"/>
      <c r="J80" s="25"/>
      <c r="K80" s="25"/>
      <c r="L80" s="25"/>
      <c r="M80" s="25"/>
      <c r="N80" s="25"/>
      <c r="O80" s="25"/>
      <c r="P80" s="25"/>
      <c r="Q80" s="25"/>
      <c r="R80" s="25"/>
      <c r="S80" s="25"/>
      <c r="T80" s="25"/>
      <c r="U80" s="25"/>
      <c r="V80" s="25"/>
      <c r="W80" s="25"/>
      <c r="X80" s="25"/>
      <c r="Y80" s="25"/>
      <c r="Z80" s="25"/>
      <c r="AA80" s="212"/>
      <c r="AB80" s="212"/>
      <c r="AC80" s="385"/>
      <c r="AD80" s="385"/>
      <c r="AE80" s="461"/>
      <c r="AF80" s="461"/>
      <c r="AG80" s="461"/>
      <c r="AH80" s="461"/>
      <c r="AI80" s="461"/>
      <c r="AJ80" s="461"/>
      <c r="AK80" s="461"/>
      <c r="AL80" s="461"/>
      <c r="AM80" s="25"/>
      <c r="AN80" s="25"/>
      <c r="AO80" s="25"/>
      <c r="AP80" s="24"/>
    </row>
    <row r="81" spans="2:42" x14ac:dyDescent="0.25">
      <c r="B81" s="52">
        <v>1</v>
      </c>
      <c r="C81" s="52"/>
      <c r="D81" s="24" t="s">
        <v>346</v>
      </c>
      <c r="E81" s="92">
        <v>352</v>
      </c>
      <c r="F81" s="92"/>
      <c r="G81" s="92">
        <v>353</v>
      </c>
      <c r="H81" s="92"/>
      <c r="I81" s="92">
        <v>363</v>
      </c>
      <c r="J81" s="92"/>
      <c r="K81" s="92">
        <v>383</v>
      </c>
      <c r="L81" s="92"/>
      <c r="M81" s="92">
        <v>383</v>
      </c>
      <c r="N81" s="92"/>
      <c r="O81" s="92">
        <v>389</v>
      </c>
      <c r="P81" s="92"/>
      <c r="Q81" s="92">
        <v>407</v>
      </c>
      <c r="R81" s="92"/>
      <c r="S81" s="92">
        <v>439</v>
      </c>
      <c r="T81" s="92"/>
      <c r="U81" s="92">
        <v>472</v>
      </c>
      <c r="V81" s="92"/>
      <c r="W81" s="92">
        <v>484</v>
      </c>
      <c r="X81" s="92"/>
      <c r="Y81" s="92">
        <v>490</v>
      </c>
      <c r="Z81" s="92"/>
      <c r="AA81" s="92">
        <v>526</v>
      </c>
      <c r="AB81" s="31"/>
      <c r="AC81" s="92">
        <v>558</v>
      </c>
      <c r="AD81" s="31"/>
      <c r="AE81" s="92">
        <v>563</v>
      </c>
      <c r="AF81" s="31" t="s">
        <v>93</v>
      </c>
      <c r="AG81" s="92">
        <v>568</v>
      </c>
      <c r="AH81" s="31"/>
      <c r="AI81" s="92"/>
      <c r="AJ81" s="31"/>
      <c r="AK81" s="92"/>
      <c r="AL81" s="31"/>
      <c r="AM81" s="92"/>
      <c r="AN81" s="31"/>
      <c r="AO81" s="25"/>
      <c r="AP81" s="24" t="s">
        <v>347</v>
      </c>
    </row>
    <row r="82" spans="2:42" ht="6" customHeight="1" x14ac:dyDescent="0.25">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row>
    <row r="83" spans="2:42" ht="6" customHeight="1"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56"/>
      <c r="AF83" s="456"/>
      <c r="AG83" s="456"/>
      <c r="AH83" s="456"/>
      <c r="AI83" s="456"/>
      <c r="AJ83" s="456"/>
      <c r="AK83" s="456"/>
      <c r="AL83" s="456"/>
      <c r="AM83" s="4"/>
      <c r="AN83" s="4"/>
      <c r="AO83" s="4"/>
      <c r="AP83" s="4"/>
    </row>
    <row r="84" spans="2:42" s="209" customFormat="1" ht="14.25" customHeight="1"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56"/>
      <c r="AF84" s="456"/>
      <c r="AG84" s="456"/>
      <c r="AH84" s="456"/>
      <c r="AI84" s="456"/>
      <c r="AJ84" s="456"/>
      <c r="AK84" s="456"/>
      <c r="AL84" s="456"/>
      <c r="AM84" s="4"/>
      <c r="AN84" s="4"/>
      <c r="AO84" s="4"/>
      <c r="AP84" s="4"/>
    </row>
    <row r="85" spans="2:42" ht="14.25" customHeight="1"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56"/>
      <c r="AF85" s="456"/>
      <c r="AG85" s="456"/>
      <c r="AH85" s="456"/>
      <c r="AI85" s="456"/>
      <c r="AJ85" s="456"/>
      <c r="AK85" s="456"/>
      <c r="AL85" s="456"/>
      <c r="AM85" s="4"/>
      <c r="AN85" s="4"/>
      <c r="AO85" s="4"/>
      <c r="AP85" s="4"/>
    </row>
    <row r="86" spans="2:42" s="305" customFormat="1" x14ac:dyDescent="0.25">
      <c r="B86" s="64" t="s">
        <v>703</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56"/>
      <c r="AF86" s="456"/>
      <c r="AG86" s="456"/>
      <c r="AH86" s="456"/>
      <c r="AI86" s="456"/>
      <c r="AJ86" s="456"/>
      <c r="AK86" s="456"/>
      <c r="AL86" s="456"/>
      <c r="AM86" s="4"/>
      <c r="AN86" s="4"/>
      <c r="AO86" s="4"/>
      <c r="AP86" s="4"/>
    </row>
    <row r="87" spans="2:42" x14ac:dyDescent="0.25">
      <c r="B87" s="332" t="s">
        <v>651</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56"/>
      <c r="AF87" s="456"/>
      <c r="AG87" s="456"/>
      <c r="AH87" s="456"/>
      <c r="AI87" s="456"/>
      <c r="AJ87" s="456"/>
      <c r="AK87" s="456"/>
      <c r="AL87" s="456"/>
      <c r="AM87" s="4"/>
      <c r="AN87" s="4"/>
      <c r="AO87" s="4"/>
      <c r="AP87" s="4"/>
    </row>
    <row r="88" spans="2:42" ht="6" customHeight="1" x14ac:dyDescent="0.25">
      <c r="B88" s="79"/>
      <c r="C88" s="6"/>
      <c r="D88" s="6"/>
      <c r="E88" s="6"/>
      <c r="F88" s="6"/>
      <c r="G88" s="6"/>
      <c r="H88" s="6"/>
      <c r="I88" s="6"/>
      <c r="J88" s="6"/>
      <c r="K88" s="6"/>
      <c r="L88" s="6"/>
      <c r="M88" s="6"/>
      <c r="N88" s="6"/>
      <c r="O88" s="6"/>
      <c r="P88" s="6"/>
      <c r="Q88" s="6"/>
      <c r="R88" s="6"/>
      <c r="S88" s="6"/>
      <c r="T88" s="6"/>
      <c r="U88" s="6"/>
      <c r="V88" s="6"/>
      <c r="W88" s="6"/>
      <c r="X88" s="6"/>
      <c r="Y88" s="6"/>
      <c r="Z88" s="6"/>
      <c r="AA88" s="202"/>
      <c r="AB88" s="202"/>
      <c r="AC88" s="380"/>
      <c r="AD88" s="380"/>
      <c r="AE88" s="457"/>
      <c r="AF88" s="457"/>
      <c r="AG88" s="457"/>
      <c r="AH88" s="457"/>
      <c r="AI88" s="457"/>
      <c r="AJ88" s="457"/>
      <c r="AK88" s="457"/>
      <c r="AL88" s="457"/>
      <c r="AM88" s="6"/>
      <c r="AN88" s="6"/>
      <c r="AO88" s="6"/>
      <c r="AP88" s="6"/>
    </row>
    <row r="89" spans="2:42" ht="6" customHeight="1"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56"/>
      <c r="AF89" s="456"/>
      <c r="AG89" s="456"/>
      <c r="AH89" s="456"/>
      <c r="AI89" s="456"/>
      <c r="AJ89" s="456"/>
      <c r="AK89" s="456"/>
      <c r="AL89" s="456"/>
      <c r="AM89" s="4"/>
      <c r="AN89" s="4"/>
      <c r="AO89" s="4"/>
      <c r="AP89" s="4"/>
    </row>
    <row r="90" spans="2:42" ht="15" x14ac:dyDescent="0.25">
      <c r="B90" s="648" t="s">
        <v>320</v>
      </c>
      <c r="C90" s="648"/>
      <c r="D90" s="648"/>
      <c r="E90" s="608">
        <v>2000</v>
      </c>
      <c r="F90" s="649"/>
      <c r="G90" s="608">
        <v>2001</v>
      </c>
      <c r="H90" s="649"/>
      <c r="I90" s="608">
        <v>2002</v>
      </c>
      <c r="J90" s="649"/>
      <c r="K90" s="608">
        <v>2003</v>
      </c>
      <c r="L90" s="649"/>
      <c r="M90" s="608">
        <v>2004</v>
      </c>
      <c r="N90" s="649"/>
      <c r="O90" s="608">
        <v>2005</v>
      </c>
      <c r="P90" s="649"/>
      <c r="Q90" s="608">
        <v>2006</v>
      </c>
      <c r="R90" s="649"/>
      <c r="S90" s="608">
        <v>2007</v>
      </c>
      <c r="T90" s="651"/>
      <c r="U90" s="608">
        <v>2008</v>
      </c>
      <c r="V90" s="651"/>
      <c r="W90" s="608">
        <v>2009</v>
      </c>
      <c r="X90" s="651"/>
      <c r="Y90" s="608">
        <v>2010</v>
      </c>
      <c r="Z90" s="651"/>
      <c r="AA90" s="608">
        <v>2011</v>
      </c>
      <c r="AB90" s="651"/>
      <c r="AC90" s="608">
        <v>2012</v>
      </c>
      <c r="AD90" s="651"/>
      <c r="AE90" s="608">
        <v>2013</v>
      </c>
      <c r="AF90" s="651"/>
      <c r="AG90" s="608">
        <v>2014</v>
      </c>
      <c r="AH90" s="651"/>
      <c r="AI90" s="608">
        <v>2015</v>
      </c>
      <c r="AJ90" s="651"/>
      <c r="AK90" s="608">
        <v>2016</v>
      </c>
      <c r="AL90" s="651"/>
      <c r="AM90" s="608">
        <v>2017</v>
      </c>
      <c r="AN90" s="651"/>
      <c r="AO90" s="648" t="s">
        <v>361</v>
      </c>
      <c r="AP90" s="648"/>
    </row>
    <row r="91" spans="2:42" ht="6" customHeight="1" x14ac:dyDescent="0.25">
      <c r="B91" s="96"/>
      <c r="C91" s="96"/>
      <c r="D91" s="96"/>
      <c r="E91" s="97"/>
      <c r="F91" s="98"/>
      <c r="G91" s="97"/>
      <c r="H91" s="98"/>
      <c r="I91" s="97"/>
      <c r="J91" s="98"/>
      <c r="K91" s="97"/>
      <c r="L91" s="98"/>
      <c r="M91" s="97"/>
      <c r="N91" s="98"/>
      <c r="O91" s="97"/>
      <c r="P91" s="98"/>
      <c r="Q91" s="97"/>
      <c r="R91" s="98"/>
      <c r="S91" s="97"/>
      <c r="T91" s="10"/>
      <c r="U91" s="97"/>
      <c r="V91" s="10"/>
      <c r="W91" s="97"/>
      <c r="X91" s="10"/>
      <c r="Y91" s="97"/>
      <c r="Z91" s="10"/>
      <c r="AA91" s="214"/>
      <c r="AB91" s="201"/>
      <c r="AC91" s="386"/>
      <c r="AD91" s="379"/>
      <c r="AE91" s="464"/>
      <c r="AF91" s="458"/>
      <c r="AG91" s="464"/>
      <c r="AH91" s="458"/>
      <c r="AI91" s="464"/>
      <c r="AJ91" s="458"/>
      <c r="AK91" s="464"/>
      <c r="AL91" s="458"/>
      <c r="AM91" s="97"/>
      <c r="AN91" s="10"/>
      <c r="AO91" s="96"/>
      <c r="AP91" s="96"/>
    </row>
    <row r="92" spans="2:42" ht="6" customHeight="1" x14ac:dyDescent="0.25">
      <c r="B92" s="52"/>
      <c r="C92" s="52"/>
      <c r="D92" s="141"/>
      <c r="E92" s="24"/>
      <c r="F92" s="24"/>
      <c r="G92" s="24"/>
      <c r="H92" s="24"/>
      <c r="I92" s="24"/>
      <c r="J92" s="24"/>
      <c r="K92" s="24"/>
      <c r="L92" s="24"/>
      <c r="M92" s="24"/>
      <c r="N92" s="24"/>
      <c r="O92" s="24"/>
      <c r="P92" s="24"/>
      <c r="Q92" s="24"/>
      <c r="R92" s="24"/>
      <c r="S92" s="24"/>
      <c r="T92" s="24"/>
      <c r="U92" s="24"/>
      <c r="V92" s="24"/>
      <c r="W92" s="25"/>
      <c r="X92" s="24"/>
      <c r="Y92" s="25"/>
      <c r="Z92" s="24"/>
      <c r="AA92" s="212"/>
      <c r="AB92" s="217"/>
      <c r="AC92" s="385"/>
      <c r="AD92" s="388"/>
      <c r="AE92" s="461"/>
      <c r="AF92" s="466"/>
      <c r="AG92" s="461"/>
      <c r="AH92" s="466"/>
      <c r="AI92" s="461"/>
      <c r="AJ92" s="466"/>
      <c r="AK92" s="461"/>
      <c r="AL92" s="466"/>
      <c r="AM92" s="25"/>
      <c r="AN92" s="24"/>
      <c r="AO92" s="25"/>
      <c r="AP92" s="24"/>
    </row>
    <row r="93" spans="2:42" x14ac:dyDescent="0.25">
      <c r="B93" s="52">
        <v>1</v>
      </c>
      <c r="C93" s="52"/>
      <c r="D93" s="24" t="s">
        <v>346</v>
      </c>
      <c r="E93" s="24">
        <v>800</v>
      </c>
      <c r="F93" s="37"/>
      <c r="G93" s="24">
        <v>741</v>
      </c>
      <c r="H93" s="37"/>
      <c r="I93" s="24">
        <v>617</v>
      </c>
      <c r="J93" s="37"/>
      <c r="K93" s="24">
        <v>584</v>
      </c>
      <c r="L93" s="37"/>
      <c r="M93" s="24">
        <v>535</v>
      </c>
      <c r="N93" s="37"/>
      <c r="O93" s="24">
        <v>535</v>
      </c>
      <c r="P93" s="37"/>
      <c r="Q93" s="24">
        <v>535</v>
      </c>
      <c r="R93" s="37"/>
      <c r="S93" s="24">
        <v>535</v>
      </c>
      <c r="T93" s="37"/>
      <c r="U93" s="24">
        <v>515</v>
      </c>
      <c r="V93" s="37"/>
      <c r="W93" s="24">
        <v>515</v>
      </c>
      <c r="X93" s="37"/>
      <c r="Y93" s="24">
        <v>513</v>
      </c>
      <c r="Z93" s="31"/>
      <c r="AA93" s="217">
        <v>513</v>
      </c>
      <c r="AB93" s="37"/>
      <c r="AC93" s="388">
        <v>513</v>
      </c>
      <c r="AD93" s="31"/>
      <c r="AE93" s="466">
        <v>513</v>
      </c>
      <c r="AF93" s="31"/>
      <c r="AG93" s="466">
        <v>497</v>
      </c>
      <c r="AH93" s="31"/>
      <c r="AI93" s="466"/>
      <c r="AJ93" s="31"/>
      <c r="AK93" s="466"/>
      <c r="AL93" s="31"/>
      <c r="AM93" s="393"/>
      <c r="AN93" s="31"/>
      <c r="AO93" s="25"/>
      <c r="AP93" s="24" t="s">
        <v>347</v>
      </c>
    </row>
    <row r="94" spans="2:42" ht="6" customHeight="1" x14ac:dyDescent="0.25">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row>
  </sheetData>
  <mergeCells count="60">
    <mergeCell ref="AE5:AF5"/>
    <mergeCell ref="AE78:AF78"/>
    <mergeCell ref="AE90:AF90"/>
    <mergeCell ref="AK5:AL5"/>
    <mergeCell ref="AK78:AL78"/>
    <mergeCell ref="AK90:AL90"/>
    <mergeCell ref="AI5:AJ5"/>
    <mergeCell ref="AI78:AJ78"/>
    <mergeCell ref="AI90:AJ90"/>
    <mergeCell ref="AG5:AH5"/>
    <mergeCell ref="AG78:AH78"/>
    <mergeCell ref="AG90:AH90"/>
    <mergeCell ref="O78:P78"/>
    <mergeCell ref="Q78:R78"/>
    <mergeCell ref="E90:F90"/>
    <mergeCell ref="G90:H90"/>
    <mergeCell ref="I90:J90"/>
    <mergeCell ref="K90:L90"/>
    <mergeCell ref="M90:N90"/>
    <mergeCell ref="O90:P90"/>
    <mergeCell ref="Q90:R90"/>
    <mergeCell ref="E78:F78"/>
    <mergeCell ref="G78:H78"/>
    <mergeCell ref="I78:J78"/>
    <mergeCell ref="K78:L78"/>
    <mergeCell ref="M78:N78"/>
    <mergeCell ref="I5:J5"/>
    <mergeCell ref="K5:L5"/>
    <mergeCell ref="M5:N5"/>
    <mergeCell ref="O5:P5"/>
    <mergeCell ref="Q5:R5"/>
    <mergeCell ref="AO90:AP90"/>
    <mergeCell ref="B90:D90"/>
    <mergeCell ref="S90:T90"/>
    <mergeCell ref="U90:V90"/>
    <mergeCell ref="W90:X90"/>
    <mergeCell ref="Y90:Z90"/>
    <mergeCell ref="AM90:AN90"/>
    <mergeCell ref="AO5:AP5"/>
    <mergeCell ref="B78:D78"/>
    <mergeCell ref="S78:T78"/>
    <mergeCell ref="U78:V78"/>
    <mergeCell ref="W78:X78"/>
    <mergeCell ref="Y78:Z78"/>
    <mergeCell ref="AM78:AN78"/>
    <mergeCell ref="AO78:AP78"/>
    <mergeCell ref="B5:D5"/>
    <mergeCell ref="S5:T5"/>
    <mergeCell ref="U5:V5"/>
    <mergeCell ref="W5:X5"/>
    <mergeCell ref="Y5:Z5"/>
    <mergeCell ref="AM5:AN5"/>
    <mergeCell ref="E5:F5"/>
    <mergeCell ref="G5:H5"/>
    <mergeCell ref="AC5:AD5"/>
    <mergeCell ref="AC78:AD78"/>
    <mergeCell ref="AC90:AD90"/>
    <mergeCell ref="AA5:AB5"/>
    <mergeCell ref="AA78:AB78"/>
    <mergeCell ref="AA90:AB90"/>
  </mergeCells>
  <printOptions horizontalCentered="1"/>
  <pageMargins left="0" right="0" top="0" bottom="0" header="0" footer="0"/>
  <pageSetup paperSize="9" scale="9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66"/>
  <sheetViews>
    <sheetView workbookViewId="0"/>
  </sheetViews>
  <sheetFormatPr defaultRowHeight="14.25" outlineLevelCol="1" x14ac:dyDescent="0.25"/>
  <cols>
    <col min="1" max="1" width="0.42578125" style="20" customWidth="1"/>
    <col min="2" max="2" width="2.7109375" style="20" customWidth="1"/>
    <col min="3" max="3" width="0.85546875" style="20" customWidth="1"/>
    <col min="4" max="4" width="22.85546875" style="20" customWidth="1"/>
    <col min="5" max="5" width="7.7109375" style="20" hidden="1" customWidth="1" outlineLevel="1"/>
    <col min="6" max="6" width="1.28515625" style="20" hidden="1" customWidth="1" outlineLevel="1"/>
    <col min="7" max="7" width="7.7109375" style="20" hidden="1" customWidth="1" outlineLevel="1"/>
    <col min="8" max="8" width="1.28515625" style="20" hidden="1" customWidth="1" outlineLevel="1"/>
    <col min="9" max="9" width="7.7109375" style="20" hidden="1" customWidth="1" outlineLevel="1"/>
    <col min="10" max="10" width="1.28515625" style="20" hidden="1" customWidth="1" outlineLevel="1"/>
    <col min="11" max="11" width="7.7109375" style="20" hidden="1" customWidth="1" outlineLevel="1"/>
    <col min="12" max="12" width="1.28515625" style="20" hidden="1" customWidth="1" outlineLevel="1"/>
    <col min="13" max="13" width="7.7109375" style="20" hidden="1" customWidth="1" outlineLevel="1"/>
    <col min="14" max="14" width="1.28515625" style="20" hidden="1" customWidth="1" outlineLevel="1"/>
    <col min="15" max="15" width="7.7109375" style="20" hidden="1" customWidth="1" outlineLevel="1"/>
    <col min="16" max="16" width="1.28515625" style="20" hidden="1" customWidth="1" outlineLevel="1"/>
    <col min="17" max="17" width="7.7109375" style="20" hidden="1" customWidth="1" outlineLevel="1"/>
    <col min="18" max="18" width="1.28515625" style="20" hidden="1" customWidth="1" outlineLevel="1"/>
    <col min="19" max="19" width="7.7109375" style="20" hidden="1" customWidth="1" outlineLevel="1"/>
    <col min="20" max="20" width="1.28515625" style="20" hidden="1" customWidth="1" outlineLevel="1"/>
    <col min="21" max="21" width="7.7109375" style="20" hidden="1" customWidth="1" outlineLevel="1"/>
    <col min="22" max="22" width="1.28515625" style="20" hidden="1" customWidth="1" outlineLevel="1"/>
    <col min="23" max="23" width="7.7109375" style="20" customWidth="1" collapsed="1"/>
    <col min="24" max="24" width="1.28515625" style="20" customWidth="1"/>
    <col min="25" max="25" width="7.7109375" style="20" customWidth="1"/>
    <col min="26" max="26" width="1.28515625" style="20" customWidth="1"/>
    <col min="27" max="27" width="7.7109375" style="209" customWidth="1"/>
    <col min="28" max="28" width="1.28515625" style="209" customWidth="1"/>
    <col min="29" max="29" width="7.7109375" style="383" customWidth="1"/>
    <col min="30" max="30" width="1.28515625" style="383" customWidth="1"/>
    <col min="31" max="31" width="7.7109375" style="462" customWidth="1"/>
    <col min="32" max="32" width="1.28515625" style="462" customWidth="1"/>
    <col min="33" max="33" width="7.7109375" style="462" customWidth="1"/>
    <col min="34" max="34" width="1.28515625" style="462" customWidth="1"/>
    <col min="35" max="35" width="7.7109375" style="462" hidden="1" customWidth="1"/>
    <col min="36" max="36" width="1.28515625" style="462" hidden="1" customWidth="1"/>
    <col min="37" max="37" width="7.7109375" style="462" hidden="1" customWidth="1"/>
    <col min="38" max="38" width="1.28515625" style="462" hidden="1" customWidth="1"/>
    <col min="39" max="39" width="7.7109375" style="20" hidden="1" customWidth="1"/>
    <col min="40" max="40" width="1.28515625" style="20" hidden="1" customWidth="1"/>
    <col min="41" max="41" width="0.85546875" style="20" customWidth="1"/>
    <col min="42" max="42" width="27.7109375" style="20" customWidth="1"/>
    <col min="43" max="16384" width="9.140625" style="20"/>
  </cols>
  <sheetData>
    <row r="1" spans="2:44" x14ac:dyDescent="0.25">
      <c r="B1" s="64" t="s">
        <v>674</v>
      </c>
    </row>
    <row r="2" spans="2:44" x14ac:dyDescent="0.25">
      <c r="B2" s="332" t="s">
        <v>675</v>
      </c>
    </row>
    <row r="3" spans="2:44" ht="6" customHeight="1" x14ac:dyDescent="0.25">
      <c r="B3" s="79"/>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row>
    <row r="4" spans="2:44" ht="6" customHeight="1" x14ac:dyDescent="0.25"/>
    <row r="5" spans="2:44" ht="14.25" customHeight="1" x14ac:dyDescent="0.25">
      <c r="B5" s="648" t="s">
        <v>676</v>
      </c>
      <c r="C5" s="648"/>
      <c r="D5" s="648"/>
      <c r="E5" s="608">
        <v>2000</v>
      </c>
      <c r="F5" s="649"/>
      <c r="G5" s="608">
        <v>2001</v>
      </c>
      <c r="H5" s="649"/>
      <c r="I5" s="608">
        <v>2002</v>
      </c>
      <c r="J5" s="649"/>
      <c r="K5" s="608">
        <v>2003</v>
      </c>
      <c r="L5" s="649"/>
      <c r="M5" s="608">
        <v>2004</v>
      </c>
      <c r="N5" s="649"/>
      <c r="O5" s="608">
        <v>2005</v>
      </c>
      <c r="P5" s="649"/>
      <c r="Q5" s="608">
        <v>2006</v>
      </c>
      <c r="R5" s="649"/>
      <c r="S5" s="608">
        <v>2007</v>
      </c>
      <c r="T5" s="649"/>
      <c r="U5" s="608">
        <v>2008</v>
      </c>
      <c r="V5" s="649"/>
      <c r="W5" s="608">
        <v>2009</v>
      </c>
      <c r="X5" s="649"/>
      <c r="Y5" s="608">
        <v>2010</v>
      </c>
      <c r="Z5" s="649"/>
      <c r="AA5" s="608">
        <v>2011</v>
      </c>
      <c r="AB5" s="649"/>
      <c r="AC5" s="608">
        <v>2012</v>
      </c>
      <c r="AD5" s="649"/>
      <c r="AE5" s="608">
        <v>2013</v>
      </c>
      <c r="AF5" s="649"/>
      <c r="AG5" s="608">
        <v>2014</v>
      </c>
      <c r="AH5" s="649"/>
      <c r="AI5" s="608">
        <v>2015</v>
      </c>
      <c r="AJ5" s="649"/>
      <c r="AK5" s="608">
        <v>2016</v>
      </c>
      <c r="AL5" s="649"/>
      <c r="AM5" s="608">
        <v>2017</v>
      </c>
      <c r="AN5" s="649"/>
      <c r="AO5" s="648" t="s">
        <v>677</v>
      </c>
      <c r="AP5" s="648"/>
    </row>
    <row r="6" spans="2:44" ht="6" customHeight="1" x14ac:dyDescent="0.25">
      <c r="B6" s="97"/>
      <c r="C6" s="97"/>
      <c r="D6" s="97"/>
      <c r="E6" s="97"/>
      <c r="F6" s="98"/>
      <c r="G6" s="97"/>
      <c r="H6" s="98"/>
      <c r="I6" s="97"/>
      <c r="J6" s="98"/>
      <c r="K6" s="97"/>
      <c r="L6" s="98"/>
      <c r="M6" s="97"/>
      <c r="N6" s="98"/>
      <c r="O6" s="97"/>
      <c r="P6" s="98"/>
      <c r="Q6" s="97"/>
      <c r="R6" s="98"/>
      <c r="S6" s="97"/>
      <c r="T6" s="98"/>
      <c r="U6" s="97"/>
      <c r="V6" s="98"/>
      <c r="W6" s="97"/>
      <c r="X6" s="98"/>
      <c r="Y6" s="97"/>
      <c r="Z6" s="98"/>
      <c r="AA6" s="214"/>
      <c r="AB6" s="215"/>
      <c r="AC6" s="386"/>
      <c r="AD6" s="384"/>
      <c r="AE6" s="464"/>
      <c r="AF6" s="463"/>
      <c r="AG6" s="464"/>
      <c r="AH6" s="463"/>
      <c r="AI6" s="464"/>
      <c r="AJ6" s="463"/>
      <c r="AK6" s="464"/>
      <c r="AL6" s="463"/>
      <c r="AM6" s="97"/>
      <c r="AN6" s="98"/>
      <c r="AO6" s="97"/>
      <c r="AP6" s="98"/>
    </row>
    <row r="7" spans="2:44" ht="6" customHeight="1" x14ac:dyDescent="0.25">
      <c r="B7" s="52"/>
      <c r="C7" s="52"/>
      <c r="D7" s="24"/>
      <c r="E7" s="24"/>
      <c r="F7" s="24"/>
      <c r="G7" s="24"/>
      <c r="H7" s="24"/>
      <c r="I7" s="24"/>
      <c r="J7" s="24"/>
      <c r="K7" s="24"/>
      <c r="L7" s="24"/>
      <c r="M7" s="24"/>
      <c r="N7" s="24"/>
      <c r="O7" s="24"/>
      <c r="P7" s="24"/>
      <c r="Q7" s="24"/>
      <c r="R7" s="24"/>
      <c r="S7" s="24"/>
      <c r="T7" s="24"/>
      <c r="U7" s="24"/>
      <c r="V7" s="24"/>
      <c r="W7" s="25"/>
      <c r="X7" s="24"/>
      <c r="Y7" s="25"/>
      <c r="Z7" s="24"/>
      <c r="AA7" s="212"/>
      <c r="AB7" s="217"/>
      <c r="AC7" s="385"/>
      <c r="AD7" s="388"/>
      <c r="AE7" s="461"/>
      <c r="AF7" s="466"/>
      <c r="AG7" s="461"/>
      <c r="AH7" s="466"/>
      <c r="AI7" s="461"/>
      <c r="AJ7" s="466"/>
      <c r="AK7" s="461"/>
      <c r="AL7" s="466"/>
      <c r="AM7" s="25"/>
      <c r="AN7" s="24"/>
      <c r="AO7" s="25"/>
      <c r="AP7" s="24"/>
    </row>
    <row r="8" spans="2:44" ht="10.5" customHeight="1" x14ac:dyDescent="0.25">
      <c r="B8" s="52"/>
      <c r="C8" s="52"/>
      <c r="D8" s="80" t="s">
        <v>362</v>
      </c>
      <c r="E8" s="37"/>
      <c r="F8" s="37"/>
      <c r="G8" s="37"/>
      <c r="H8" s="37"/>
      <c r="I8" s="37"/>
      <c r="J8" s="37"/>
      <c r="K8" s="37"/>
      <c r="L8" s="37"/>
      <c r="M8" s="37"/>
      <c r="N8" s="37"/>
      <c r="O8" s="37"/>
      <c r="P8" s="37"/>
      <c r="Q8" s="37"/>
      <c r="R8" s="37"/>
      <c r="S8" s="37"/>
      <c r="T8" s="37"/>
      <c r="U8" s="37"/>
      <c r="V8" s="37"/>
      <c r="W8" s="92"/>
      <c r="X8" s="37"/>
      <c r="Y8" s="92"/>
      <c r="Z8" s="37"/>
      <c r="AA8" s="92"/>
      <c r="AB8" s="37"/>
      <c r="AC8" s="92"/>
      <c r="AD8" s="37"/>
      <c r="AE8" s="92"/>
      <c r="AF8" s="37"/>
      <c r="AG8" s="92"/>
      <c r="AH8" s="37"/>
      <c r="AI8" s="92"/>
      <c r="AJ8" s="37"/>
      <c r="AK8" s="92"/>
      <c r="AL8" s="37"/>
      <c r="AM8" s="92"/>
      <c r="AN8" s="37"/>
      <c r="AO8" s="25"/>
      <c r="AP8" s="80" t="s">
        <v>363</v>
      </c>
    </row>
    <row r="9" spans="2:44" ht="6.6" customHeight="1" x14ac:dyDescent="0.25">
      <c r="B9" s="52"/>
      <c r="C9" s="52"/>
      <c r="D9" s="24"/>
      <c r="E9" s="37"/>
      <c r="F9" s="37"/>
      <c r="G9" s="37"/>
      <c r="H9" s="37"/>
      <c r="I9" s="37"/>
      <c r="J9" s="37"/>
      <c r="K9" s="37"/>
      <c r="L9" s="37"/>
      <c r="M9" s="37"/>
      <c r="N9" s="37"/>
      <c r="O9" s="37"/>
      <c r="P9" s="37"/>
      <c r="Q9" s="37"/>
      <c r="R9" s="37"/>
      <c r="S9" s="37"/>
      <c r="T9" s="37"/>
      <c r="U9" s="37"/>
      <c r="V9" s="37"/>
      <c r="W9" s="92"/>
      <c r="X9" s="37"/>
      <c r="Y9" s="92"/>
      <c r="Z9" s="37"/>
      <c r="AA9" s="92"/>
      <c r="AB9" s="37"/>
      <c r="AC9" s="92"/>
      <c r="AD9" s="37"/>
      <c r="AE9" s="92"/>
      <c r="AF9" s="37"/>
      <c r="AG9" s="92"/>
      <c r="AH9" s="37"/>
      <c r="AI9" s="92"/>
      <c r="AJ9" s="37"/>
      <c r="AK9" s="92"/>
      <c r="AL9" s="37"/>
      <c r="AM9" s="92"/>
      <c r="AN9" s="37"/>
      <c r="AO9" s="25"/>
      <c r="AP9" s="24"/>
    </row>
    <row r="10" spans="2:44" ht="10.5" customHeight="1" x14ac:dyDescent="0.25">
      <c r="B10" s="52"/>
      <c r="C10" s="52"/>
      <c r="D10" s="80" t="s">
        <v>552</v>
      </c>
      <c r="E10" s="37"/>
      <c r="F10" s="37"/>
      <c r="G10" s="37"/>
      <c r="H10" s="37"/>
      <c r="I10" s="37"/>
      <c r="J10" s="37"/>
      <c r="K10" s="37"/>
      <c r="L10" s="37"/>
      <c r="M10" s="37"/>
      <c r="N10" s="37"/>
      <c r="O10" s="37"/>
      <c r="P10" s="37"/>
      <c r="Q10" s="37"/>
      <c r="R10" s="37"/>
      <c r="S10" s="37"/>
      <c r="T10" s="37"/>
      <c r="U10" s="37"/>
      <c r="V10" s="37"/>
      <c r="W10" s="92"/>
      <c r="X10" s="37"/>
      <c r="Y10" s="92"/>
      <c r="Z10" s="37"/>
      <c r="AA10" s="4"/>
      <c r="AB10" s="37"/>
      <c r="AC10" s="4"/>
      <c r="AD10" s="37"/>
      <c r="AE10" s="456"/>
      <c r="AF10" s="37"/>
      <c r="AG10" s="456"/>
      <c r="AH10" s="37"/>
      <c r="AI10" s="456"/>
      <c r="AJ10" s="37"/>
      <c r="AK10" s="456"/>
      <c r="AL10" s="37"/>
      <c r="AM10" s="4"/>
      <c r="AN10" s="37"/>
      <c r="AO10" s="92"/>
      <c r="AP10" s="80" t="s">
        <v>364</v>
      </c>
    </row>
    <row r="11" spans="2:44" ht="10.5" customHeight="1" x14ac:dyDescent="0.25">
      <c r="B11" s="52">
        <v>1</v>
      </c>
      <c r="C11" s="52"/>
      <c r="D11" s="24" t="s">
        <v>365</v>
      </c>
      <c r="E11" s="37">
        <v>5012</v>
      </c>
      <c r="F11" s="37"/>
      <c r="G11" s="37">
        <v>4468</v>
      </c>
      <c r="H11" s="37"/>
      <c r="I11" s="37">
        <v>4740</v>
      </c>
      <c r="J11" s="37"/>
      <c r="K11" s="37">
        <v>4558</v>
      </c>
      <c r="L11" s="37"/>
      <c r="M11" s="37">
        <v>4154</v>
      </c>
      <c r="N11" s="37"/>
      <c r="O11" s="37">
        <v>4468</v>
      </c>
      <c r="P11" s="37"/>
      <c r="Q11" s="37">
        <v>4469</v>
      </c>
      <c r="R11" s="37"/>
      <c r="S11" s="37">
        <v>4150</v>
      </c>
      <c r="T11" s="37"/>
      <c r="U11" s="37">
        <v>3386</v>
      </c>
      <c r="V11" s="37"/>
      <c r="W11" s="37">
        <v>3381</v>
      </c>
      <c r="X11" s="37"/>
      <c r="Y11" s="37">
        <v>3465</v>
      </c>
      <c r="Z11" s="37"/>
      <c r="AA11" s="440" t="s">
        <v>91</v>
      </c>
      <c r="AB11" s="31"/>
      <c r="AC11" s="440" t="s">
        <v>91</v>
      </c>
      <c r="AD11" s="31"/>
      <c r="AE11" s="461" t="s">
        <v>91</v>
      </c>
      <c r="AF11" s="31"/>
      <c r="AG11" s="461" t="s">
        <v>91</v>
      </c>
      <c r="AH11" s="31"/>
      <c r="AI11" s="461" t="s">
        <v>91</v>
      </c>
      <c r="AJ11" s="31"/>
      <c r="AK11" s="461" t="s">
        <v>91</v>
      </c>
      <c r="AL11" s="31"/>
      <c r="AM11" s="440" t="s">
        <v>91</v>
      </c>
      <c r="AN11" s="31"/>
      <c r="AO11" s="92"/>
      <c r="AP11" s="24" t="s">
        <v>366</v>
      </c>
    </row>
    <row r="12" spans="2:44" ht="10.5" customHeight="1" x14ac:dyDescent="0.25">
      <c r="B12" s="52">
        <v>2</v>
      </c>
      <c r="C12" s="52"/>
      <c r="D12" s="24" t="s">
        <v>367</v>
      </c>
      <c r="E12" s="37">
        <v>464</v>
      </c>
      <c r="F12" s="37"/>
      <c r="G12" s="37">
        <v>462</v>
      </c>
      <c r="H12" s="37"/>
      <c r="I12" s="37">
        <v>457</v>
      </c>
      <c r="J12" s="37"/>
      <c r="K12" s="37">
        <v>434</v>
      </c>
      <c r="L12" s="37"/>
      <c r="M12" s="37">
        <v>417</v>
      </c>
      <c r="N12" s="37"/>
      <c r="O12" s="37">
        <v>429</v>
      </c>
      <c r="P12" s="37"/>
      <c r="Q12" s="37">
        <v>428</v>
      </c>
      <c r="R12" s="37"/>
      <c r="S12" s="37">
        <v>431</v>
      </c>
      <c r="T12" s="37"/>
      <c r="U12" s="37">
        <v>423</v>
      </c>
      <c r="V12" s="37"/>
      <c r="W12" s="37">
        <v>405</v>
      </c>
      <c r="X12" s="37"/>
      <c r="Y12" s="37">
        <v>358</v>
      </c>
      <c r="Z12" s="37"/>
      <c r="AA12" s="440" t="s">
        <v>91</v>
      </c>
      <c r="AB12" s="31"/>
      <c r="AC12" s="440" t="s">
        <v>91</v>
      </c>
      <c r="AD12" s="31"/>
      <c r="AE12" s="461" t="s">
        <v>91</v>
      </c>
      <c r="AF12" s="31"/>
      <c r="AG12" s="461" t="s">
        <v>91</v>
      </c>
      <c r="AH12" s="31"/>
      <c r="AI12" s="461" t="s">
        <v>91</v>
      </c>
      <c r="AJ12" s="31"/>
      <c r="AK12" s="461" t="s">
        <v>91</v>
      </c>
      <c r="AL12" s="31"/>
      <c r="AM12" s="440" t="s">
        <v>91</v>
      </c>
      <c r="AN12" s="31"/>
      <c r="AO12" s="92"/>
      <c r="AP12" s="24" t="s">
        <v>368</v>
      </c>
    </row>
    <row r="13" spans="2:44" ht="10.5" customHeight="1" x14ac:dyDescent="0.25">
      <c r="B13" s="52">
        <v>3</v>
      </c>
      <c r="C13" s="52"/>
      <c r="D13" s="24" t="s">
        <v>369</v>
      </c>
      <c r="E13" s="37">
        <v>10795</v>
      </c>
      <c r="F13" s="162"/>
      <c r="G13" s="37">
        <v>10737</v>
      </c>
      <c r="H13" s="162"/>
      <c r="I13" s="37">
        <v>10368</v>
      </c>
      <c r="J13" s="162"/>
      <c r="K13" s="37">
        <v>9870</v>
      </c>
      <c r="L13" s="162"/>
      <c r="M13" s="37">
        <v>10363</v>
      </c>
      <c r="N13" s="162"/>
      <c r="O13" s="37">
        <v>9659</v>
      </c>
      <c r="P13" s="162"/>
      <c r="Q13" s="37">
        <v>9390</v>
      </c>
      <c r="R13" s="162"/>
      <c r="S13" s="37">
        <v>9378</v>
      </c>
      <c r="T13" s="162"/>
      <c r="U13" s="37">
        <v>9915</v>
      </c>
      <c r="V13" s="162"/>
      <c r="W13" s="37">
        <v>8993</v>
      </c>
      <c r="X13" s="162"/>
      <c r="Y13" s="37">
        <v>9357</v>
      </c>
      <c r="Z13" s="37"/>
      <c r="AA13" s="440" t="s">
        <v>91</v>
      </c>
      <c r="AB13" s="31"/>
      <c r="AC13" s="440" t="s">
        <v>91</v>
      </c>
      <c r="AD13" s="31"/>
      <c r="AE13" s="461" t="s">
        <v>91</v>
      </c>
      <c r="AF13" s="31"/>
      <c r="AG13" s="461" t="s">
        <v>91</v>
      </c>
      <c r="AH13" s="31"/>
      <c r="AI13" s="461" t="s">
        <v>91</v>
      </c>
      <c r="AJ13" s="31"/>
      <c r="AK13" s="461" t="s">
        <v>91</v>
      </c>
      <c r="AL13" s="31"/>
      <c r="AM13" s="440" t="s">
        <v>91</v>
      </c>
      <c r="AN13" s="31"/>
      <c r="AO13" s="25"/>
      <c r="AP13" s="24" t="s">
        <v>370</v>
      </c>
    </row>
    <row r="14" spans="2:44" ht="10.5" customHeight="1" x14ac:dyDescent="0.25">
      <c r="B14" s="52">
        <v>4</v>
      </c>
      <c r="C14" s="52"/>
      <c r="D14" s="24" t="s">
        <v>371</v>
      </c>
      <c r="E14" s="37">
        <v>81</v>
      </c>
      <c r="F14" s="37"/>
      <c r="G14" s="37">
        <v>115</v>
      </c>
      <c r="H14" s="37"/>
      <c r="I14" s="37">
        <v>113</v>
      </c>
      <c r="J14" s="37"/>
      <c r="K14" s="37">
        <v>113</v>
      </c>
      <c r="L14" s="37"/>
      <c r="M14" s="37">
        <v>109</v>
      </c>
      <c r="N14" s="37"/>
      <c r="O14" s="37">
        <v>108</v>
      </c>
      <c r="P14" s="37"/>
      <c r="Q14" s="37">
        <v>108</v>
      </c>
      <c r="R14" s="37"/>
      <c r="S14" s="37">
        <v>108</v>
      </c>
      <c r="T14" s="37"/>
      <c r="U14" s="37">
        <v>134</v>
      </c>
      <c r="V14" s="37"/>
      <c r="W14" s="37">
        <v>124</v>
      </c>
      <c r="X14" s="37"/>
      <c r="Y14" s="37">
        <v>117</v>
      </c>
      <c r="Z14" s="37"/>
      <c r="AA14" s="440" t="s">
        <v>91</v>
      </c>
      <c r="AB14" s="31"/>
      <c r="AC14" s="440" t="s">
        <v>91</v>
      </c>
      <c r="AD14" s="31"/>
      <c r="AE14" s="461" t="s">
        <v>91</v>
      </c>
      <c r="AF14" s="31"/>
      <c r="AG14" s="461" t="s">
        <v>91</v>
      </c>
      <c r="AH14" s="31"/>
      <c r="AI14" s="461" t="s">
        <v>91</v>
      </c>
      <c r="AJ14" s="31"/>
      <c r="AK14" s="461" t="s">
        <v>91</v>
      </c>
      <c r="AL14" s="31"/>
      <c r="AM14" s="440" t="s">
        <v>91</v>
      </c>
      <c r="AN14" s="31"/>
      <c r="AO14" s="92"/>
      <c r="AP14" s="24" t="s">
        <v>372</v>
      </c>
    </row>
    <row r="15" spans="2:44" ht="10.5" customHeight="1" x14ac:dyDescent="0.25">
      <c r="B15" s="52">
        <v>5</v>
      </c>
      <c r="C15" s="52"/>
      <c r="D15" s="24" t="s">
        <v>373</v>
      </c>
      <c r="E15" s="37">
        <v>2054</v>
      </c>
      <c r="F15" s="37"/>
      <c r="G15" s="37">
        <v>2128</v>
      </c>
      <c r="H15" s="37"/>
      <c r="I15" s="37">
        <v>1996</v>
      </c>
      <c r="J15" s="37"/>
      <c r="K15" s="37">
        <v>1934</v>
      </c>
      <c r="L15" s="37"/>
      <c r="M15" s="37">
        <v>1789</v>
      </c>
      <c r="N15" s="37"/>
      <c r="O15" s="37">
        <v>1973</v>
      </c>
      <c r="P15" s="37"/>
      <c r="Q15" s="37">
        <v>2012</v>
      </c>
      <c r="R15" s="37"/>
      <c r="S15" s="37">
        <v>1829</v>
      </c>
      <c r="T15" s="37"/>
      <c r="U15" s="37">
        <v>1877</v>
      </c>
      <c r="V15" s="37"/>
      <c r="W15" s="37">
        <v>1894</v>
      </c>
      <c r="X15" s="37"/>
      <c r="Y15" s="37">
        <v>1869</v>
      </c>
      <c r="Z15" s="37"/>
      <c r="AA15" s="440" t="s">
        <v>91</v>
      </c>
      <c r="AB15" s="31"/>
      <c r="AC15" s="440" t="s">
        <v>91</v>
      </c>
      <c r="AD15" s="31"/>
      <c r="AE15" s="461" t="s">
        <v>91</v>
      </c>
      <c r="AF15" s="31"/>
      <c r="AG15" s="461" t="s">
        <v>91</v>
      </c>
      <c r="AH15" s="31"/>
      <c r="AI15" s="461" t="s">
        <v>91</v>
      </c>
      <c r="AJ15" s="31"/>
      <c r="AK15" s="461" t="s">
        <v>91</v>
      </c>
      <c r="AL15" s="31"/>
      <c r="AM15" s="440" t="s">
        <v>91</v>
      </c>
      <c r="AN15" s="31"/>
      <c r="AO15" s="25"/>
      <c r="AP15" s="24" t="s">
        <v>374</v>
      </c>
    </row>
    <row r="16" spans="2:44" ht="10.5" customHeight="1" x14ac:dyDescent="0.25">
      <c r="B16" s="52">
        <v>6</v>
      </c>
      <c r="C16" s="52"/>
      <c r="D16" s="26" t="s">
        <v>81</v>
      </c>
      <c r="E16" s="82">
        <v>18406</v>
      </c>
      <c r="F16" s="82"/>
      <c r="G16" s="82">
        <v>17910</v>
      </c>
      <c r="H16" s="82"/>
      <c r="I16" s="82">
        <v>17674</v>
      </c>
      <c r="J16" s="82"/>
      <c r="K16" s="82">
        <v>16909</v>
      </c>
      <c r="L16" s="82"/>
      <c r="M16" s="82">
        <v>16832</v>
      </c>
      <c r="N16" s="82"/>
      <c r="O16" s="82">
        <v>16637</v>
      </c>
      <c r="P16" s="82"/>
      <c r="Q16" s="82">
        <v>16407</v>
      </c>
      <c r="R16" s="82"/>
      <c r="S16" s="82">
        <v>15896</v>
      </c>
      <c r="T16" s="82"/>
      <c r="U16" s="82">
        <v>15735</v>
      </c>
      <c r="V16" s="82"/>
      <c r="W16" s="82">
        <v>14797</v>
      </c>
      <c r="X16" s="82"/>
      <c r="Y16" s="82">
        <v>15166</v>
      </c>
      <c r="Z16" s="82"/>
      <c r="AA16" s="158" t="s">
        <v>91</v>
      </c>
      <c r="AB16" s="31"/>
      <c r="AC16" s="158" t="s">
        <v>91</v>
      </c>
      <c r="AD16" s="31"/>
      <c r="AE16" s="158" t="s">
        <v>91</v>
      </c>
      <c r="AF16" s="31"/>
      <c r="AG16" s="158" t="s">
        <v>91</v>
      </c>
      <c r="AH16" s="31"/>
      <c r="AI16" s="158" t="s">
        <v>91</v>
      </c>
      <c r="AJ16" s="31"/>
      <c r="AK16" s="158" t="s">
        <v>91</v>
      </c>
      <c r="AL16" s="31"/>
      <c r="AM16" s="158" t="s">
        <v>91</v>
      </c>
      <c r="AN16" s="31"/>
      <c r="AO16" s="25"/>
      <c r="AP16" s="26" t="s">
        <v>98</v>
      </c>
      <c r="AQ16" s="101"/>
      <c r="AR16" s="101"/>
    </row>
    <row r="17" spans="2:44" ht="6.6" customHeight="1" x14ac:dyDescent="0.25">
      <c r="B17" s="52"/>
      <c r="C17" s="52"/>
      <c r="D17" s="24"/>
      <c r="E17" s="37"/>
      <c r="F17" s="37"/>
      <c r="G17" s="37"/>
      <c r="H17" s="37"/>
      <c r="I17" s="37"/>
      <c r="J17" s="37"/>
      <c r="K17" s="37"/>
      <c r="L17" s="37"/>
      <c r="M17" s="37"/>
      <c r="N17" s="37"/>
      <c r="O17" s="37"/>
      <c r="P17" s="37"/>
      <c r="Q17" s="37"/>
      <c r="R17" s="37"/>
      <c r="S17" s="37"/>
      <c r="T17" s="37"/>
      <c r="U17" s="37"/>
      <c r="V17" s="37"/>
      <c r="W17" s="37"/>
      <c r="X17" s="37"/>
      <c r="Y17" s="37"/>
      <c r="Z17" s="37"/>
      <c r="AA17" s="37"/>
      <c r="AB17" s="31"/>
      <c r="AC17" s="37"/>
      <c r="AD17" s="31"/>
      <c r="AE17" s="37"/>
      <c r="AF17" s="31"/>
      <c r="AG17" s="37"/>
      <c r="AH17" s="31"/>
      <c r="AI17" s="37"/>
      <c r="AJ17" s="31"/>
      <c r="AK17" s="37"/>
      <c r="AL17" s="31"/>
      <c r="AM17" s="37"/>
      <c r="AN17" s="31"/>
      <c r="AO17" s="25"/>
      <c r="AP17" s="24"/>
    </row>
    <row r="18" spans="2:44" ht="10.5" customHeight="1" x14ac:dyDescent="0.25">
      <c r="B18" s="52"/>
      <c r="C18" s="52"/>
      <c r="D18" s="80" t="s">
        <v>375</v>
      </c>
      <c r="E18" s="37"/>
      <c r="F18" s="37"/>
      <c r="G18" s="37"/>
      <c r="H18" s="37"/>
      <c r="I18" s="37"/>
      <c r="J18" s="37"/>
      <c r="K18" s="37"/>
      <c r="L18" s="37"/>
      <c r="M18" s="37"/>
      <c r="N18" s="37"/>
      <c r="O18" s="37"/>
      <c r="P18" s="37"/>
      <c r="Q18" s="37"/>
      <c r="R18" s="37"/>
      <c r="S18" s="37"/>
      <c r="T18" s="37"/>
      <c r="U18" s="37"/>
      <c r="V18" s="37"/>
      <c r="W18" s="37"/>
      <c r="X18" s="37"/>
      <c r="Y18" s="37"/>
      <c r="Z18" s="37"/>
      <c r="AA18" s="37"/>
      <c r="AB18" s="31"/>
      <c r="AC18" s="37"/>
      <c r="AD18" s="31"/>
      <c r="AE18" s="37"/>
      <c r="AF18" s="31"/>
      <c r="AG18" s="37"/>
      <c r="AH18" s="31"/>
      <c r="AI18" s="37"/>
      <c r="AJ18" s="31"/>
      <c r="AK18" s="37"/>
      <c r="AL18" s="31"/>
      <c r="AM18" s="37"/>
      <c r="AN18" s="31"/>
      <c r="AO18" s="25"/>
      <c r="AP18" s="80" t="s">
        <v>376</v>
      </c>
    </row>
    <row r="19" spans="2:44" ht="10.5" customHeight="1" x14ac:dyDescent="0.25">
      <c r="B19" s="52">
        <v>7</v>
      </c>
      <c r="C19" s="52"/>
      <c r="D19" s="24" t="s">
        <v>365</v>
      </c>
      <c r="E19" s="37">
        <v>168772</v>
      </c>
      <c r="F19" s="37"/>
      <c r="G19" s="37">
        <v>160546</v>
      </c>
      <c r="H19" s="37"/>
      <c r="I19" s="37">
        <v>181663</v>
      </c>
      <c r="J19" s="37"/>
      <c r="K19" s="37">
        <v>175966</v>
      </c>
      <c r="L19" s="37"/>
      <c r="M19" s="37">
        <v>164666</v>
      </c>
      <c r="N19" s="37"/>
      <c r="O19" s="37">
        <v>193993</v>
      </c>
      <c r="P19" s="37"/>
      <c r="Q19" s="37">
        <v>190985.81932021468</v>
      </c>
      <c r="R19" s="37"/>
      <c r="S19" s="37">
        <v>191802</v>
      </c>
      <c r="T19" s="37"/>
      <c r="U19" s="37">
        <v>149640</v>
      </c>
      <c r="V19" s="37"/>
      <c r="W19" s="37">
        <v>153911</v>
      </c>
      <c r="X19" s="37"/>
      <c r="Y19" s="37">
        <v>153806</v>
      </c>
      <c r="Z19" s="37"/>
      <c r="AA19" s="440" t="s">
        <v>91</v>
      </c>
      <c r="AB19" s="31"/>
      <c r="AC19" s="440" t="s">
        <v>91</v>
      </c>
      <c r="AD19" s="31"/>
      <c r="AE19" s="461" t="s">
        <v>91</v>
      </c>
      <c r="AF19" s="31"/>
      <c r="AG19" s="461" t="s">
        <v>91</v>
      </c>
      <c r="AH19" s="31"/>
      <c r="AI19" s="461" t="s">
        <v>91</v>
      </c>
      <c r="AJ19" s="31"/>
      <c r="AK19" s="461" t="s">
        <v>91</v>
      </c>
      <c r="AL19" s="31"/>
      <c r="AM19" s="440" t="s">
        <v>91</v>
      </c>
      <c r="AN19" s="31"/>
      <c r="AO19" s="25"/>
      <c r="AP19" s="24" t="s">
        <v>366</v>
      </c>
    </row>
    <row r="20" spans="2:44" ht="10.5" customHeight="1" x14ac:dyDescent="0.25">
      <c r="B20" s="52">
        <v>8</v>
      </c>
      <c r="C20" s="52"/>
      <c r="D20" s="24" t="s">
        <v>367</v>
      </c>
      <c r="E20" s="37">
        <v>18263</v>
      </c>
      <c r="F20" s="37"/>
      <c r="G20" s="37">
        <v>16897</v>
      </c>
      <c r="H20" s="37"/>
      <c r="I20" s="37">
        <v>16711</v>
      </c>
      <c r="J20" s="37"/>
      <c r="K20" s="37">
        <v>15883</v>
      </c>
      <c r="L20" s="37"/>
      <c r="M20" s="37">
        <v>16758</v>
      </c>
      <c r="N20" s="37"/>
      <c r="O20" s="37">
        <v>17098</v>
      </c>
      <c r="P20" s="37"/>
      <c r="Q20" s="37">
        <v>17032</v>
      </c>
      <c r="R20" s="37"/>
      <c r="S20" s="37">
        <v>17460</v>
      </c>
      <c r="T20" s="37"/>
      <c r="U20" s="37">
        <v>17228</v>
      </c>
      <c r="V20" s="37"/>
      <c r="W20" s="37">
        <v>17353</v>
      </c>
      <c r="X20" s="37"/>
      <c r="Y20" s="37">
        <v>15448</v>
      </c>
      <c r="Z20" s="37"/>
      <c r="AA20" s="440" t="s">
        <v>91</v>
      </c>
      <c r="AB20" s="31"/>
      <c r="AC20" s="440" t="s">
        <v>91</v>
      </c>
      <c r="AD20" s="31"/>
      <c r="AE20" s="461" t="s">
        <v>91</v>
      </c>
      <c r="AF20" s="31"/>
      <c r="AG20" s="461" t="s">
        <v>91</v>
      </c>
      <c r="AH20" s="31"/>
      <c r="AI20" s="461" t="s">
        <v>91</v>
      </c>
      <c r="AJ20" s="31"/>
      <c r="AK20" s="461" t="s">
        <v>91</v>
      </c>
      <c r="AL20" s="31"/>
      <c r="AM20" s="440" t="s">
        <v>91</v>
      </c>
      <c r="AN20" s="31"/>
      <c r="AO20" s="25"/>
      <c r="AP20" s="24" t="s">
        <v>368</v>
      </c>
    </row>
    <row r="21" spans="2:44" ht="10.5" customHeight="1" x14ac:dyDescent="0.25">
      <c r="B21" s="52">
        <v>9</v>
      </c>
      <c r="C21" s="52"/>
      <c r="D21" s="24" t="s">
        <v>369</v>
      </c>
      <c r="E21" s="37">
        <v>434463.74074074073</v>
      </c>
      <c r="F21" s="37"/>
      <c r="G21" s="37">
        <v>430033.85185185185</v>
      </c>
      <c r="H21" s="37"/>
      <c r="I21" s="37">
        <v>412495</v>
      </c>
      <c r="J21" s="37"/>
      <c r="K21" s="37">
        <v>407584</v>
      </c>
      <c r="L21" s="37"/>
      <c r="M21" s="37">
        <v>504327</v>
      </c>
      <c r="N21" s="37"/>
      <c r="O21" s="37">
        <v>439655</v>
      </c>
      <c r="P21" s="37"/>
      <c r="Q21" s="37">
        <v>465628</v>
      </c>
      <c r="R21" s="37"/>
      <c r="S21" s="37">
        <v>479559</v>
      </c>
      <c r="T21" s="37"/>
      <c r="U21" s="37">
        <v>528361</v>
      </c>
      <c r="V21" s="37"/>
      <c r="W21" s="37">
        <v>479782</v>
      </c>
      <c r="X21" s="37"/>
      <c r="Y21" s="37">
        <v>524342</v>
      </c>
      <c r="Z21" s="37"/>
      <c r="AA21" s="440" t="s">
        <v>91</v>
      </c>
      <c r="AB21" s="31"/>
      <c r="AC21" s="440" t="s">
        <v>91</v>
      </c>
      <c r="AD21" s="31"/>
      <c r="AE21" s="461" t="s">
        <v>91</v>
      </c>
      <c r="AF21" s="31"/>
      <c r="AG21" s="461" t="s">
        <v>91</v>
      </c>
      <c r="AH21" s="31"/>
      <c r="AI21" s="461" t="s">
        <v>91</v>
      </c>
      <c r="AJ21" s="31"/>
      <c r="AK21" s="461" t="s">
        <v>91</v>
      </c>
      <c r="AL21" s="31"/>
      <c r="AM21" s="440" t="s">
        <v>91</v>
      </c>
      <c r="AN21" s="31"/>
      <c r="AO21" s="25"/>
      <c r="AP21" s="24" t="s">
        <v>370</v>
      </c>
    </row>
    <row r="22" spans="2:44" ht="10.5" customHeight="1" x14ac:dyDescent="0.25">
      <c r="B22" s="52">
        <v>10</v>
      </c>
      <c r="C22" s="52"/>
      <c r="D22" s="24" t="s">
        <v>371</v>
      </c>
      <c r="E22" s="37">
        <v>848</v>
      </c>
      <c r="F22" s="37"/>
      <c r="G22" s="37">
        <v>2875</v>
      </c>
      <c r="H22" s="37"/>
      <c r="I22" s="37">
        <v>2825</v>
      </c>
      <c r="J22" s="37"/>
      <c r="K22" s="37">
        <v>2825</v>
      </c>
      <c r="L22" s="37"/>
      <c r="M22" s="37">
        <v>1990</v>
      </c>
      <c r="N22" s="37"/>
      <c r="O22" s="37">
        <v>2056</v>
      </c>
      <c r="P22" s="37"/>
      <c r="Q22" s="37">
        <v>2056</v>
      </c>
      <c r="R22" s="37"/>
      <c r="S22" s="37">
        <v>2056</v>
      </c>
      <c r="T22" s="37"/>
      <c r="U22" s="37">
        <v>2736</v>
      </c>
      <c r="V22" s="37"/>
      <c r="W22" s="37">
        <v>2636</v>
      </c>
      <c r="X22" s="37"/>
      <c r="Y22" s="37">
        <v>2480</v>
      </c>
      <c r="Z22" s="37"/>
      <c r="AA22" s="440" t="s">
        <v>91</v>
      </c>
      <c r="AB22" s="31"/>
      <c r="AC22" s="440" t="s">
        <v>91</v>
      </c>
      <c r="AD22" s="31"/>
      <c r="AE22" s="461" t="s">
        <v>91</v>
      </c>
      <c r="AF22" s="31"/>
      <c r="AG22" s="461" t="s">
        <v>91</v>
      </c>
      <c r="AH22" s="31"/>
      <c r="AI22" s="461" t="s">
        <v>91</v>
      </c>
      <c r="AJ22" s="31"/>
      <c r="AK22" s="461" t="s">
        <v>91</v>
      </c>
      <c r="AL22" s="31"/>
      <c r="AM22" s="440" t="s">
        <v>91</v>
      </c>
      <c r="AN22" s="31"/>
      <c r="AO22" s="25"/>
      <c r="AP22" s="24" t="s">
        <v>372</v>
      </c>
    </row>
    <row r="23" spans="2:44" ht="10.5" customHeight="1" x14ac:dyDescent="0.25">
      <c r="B23" s="52">
        <v>11</v>
      </c>
      <c r="C23" s="52"/>
      <c r="D23" s="24" t="s">
        <v>373</v>
      </c>
      <c r="E23" s="37">
        <v>118377</v>
      </c>
      <c r="F23" s="37"/>
      <c r="G23" s="37">
        <v>129450</v>
      </c>
      <c r="H23" s="37"/>
      <c r="I23" s="37">
        <v>120602</v>
      </c>
      <c r="J23" s="37"/>
      <c r="K23" s="37">
        <v>117577</v>
      </c>
      <c r="L23" s="37"/>
      <c r="M23" s="37">
        <v>111375</v>
      </c>
      <c r="N23" s="37"/>
      <c r="O23" s="37">
        <v>119393</v>
      </c>
      <c r="P23" s="37"/>
      <c r="Q23" s="37">
        <v>122290</v>
      </c>
      <c r="R23" s="37"/>
      <c r="S23" s="37">
        <v>124431</v>
      </c>
      <c r="T23" s="37"/>
      <c r="U23" s="37">
        <v>134392</v>
      </c>
      <c r="V23" s="37"/>
      <c r="W23" s="37">
        <v>137747</v>
      </c>
      <c r="X23" s="37"/>
      <c r="Y23" s="37">
        <v>140488</v>
      </c>
      <c r="Z23" s="37"/>
      <c r="AA23" s="440" t="s">
        <v>91</v>
      </c>
      <c r="AB23" s="31"/>
      <c r="AC23" s="440" t="s">
        <v>91</v>
      </c>
      <c r="AD23" s="31"/>
      <c r="AE23" s="461" t="s">
        <v>91</v>
      </c>
      <c r="AF23" s="31"/>
      <c r="AG23" s="461" t="s">
        <v>91</v>
      </c>
      <c r="AH23" s="31"/>
      <c r="AI23" s="461" t="s">
        <v>91</v>
      </c>
      <c r="AJ23" s="31"/>
      <c r="AK23" s="461" t="s">
        <v>91</v>
      </c>
      <c r="AL23" s="31"/>
      <c r="AM23" s="440" t="s">
        <v>91</v>
      </c>
      <c r="AN23" s="31"/>
      <c r="AO23" s="25"/>
      <c r="AP23" s="24" t="s">
        <v>374</v>
      </c>
    </row>
    <row r="24" spans="2:44" ht="10.5" customHeight="1" x14ac:dyDescent="0.25">
      <c r="B24" s="52">
        <v>12</v>
      </c>
      <c r="C24" s="52"/>
      <c r="D24" s="26" t="s">
        <v>81</v>
      </c>
      <c r="E24" s="82">
        <v>740723.74074074079</v>
      </c>
      <c r="F24" s="82"/>
      <c r="G24" s="82">
        <v>739801.8518518518</v>
      </c>
      <c r="H24" s="82"/>
      <c r="I24" s="82">
        <v>734296</v>
      </c>
      <c r="J24" s="82"/>
      <c r="K24" s="82">
        <v>719835</v>
      </c>
      <c r="L24" s="82"/>
      <c r="M24" s="82">
        <v>799116</v>
      </c>
      <c r="N24" s="82"/>
      <c r="O24" s="82">
        <v>772195</v>
      </c>
      <c r="P24" s="82"/>
      <c r="Q24" s="82">
        <v>797991.81932021468</v>
      </c>
      <c r="R24" s="82"/>
      <c r="S24" s="82">
        <v>815308</v>
      </c>
      <c r="T24" s="82"/>
      <c r="U24" s="82">
        <v>832357</v>
      </c>
      <c r="V24" s="82"/>
      <c r="W24" s="82">
        <v>791429</v>
      </c>
      <c r="X24" s="82"/>
      <c r="Y24" s="82">
        <v>836564</v>
      </c>
      <c r="Z24" s="82"/>
      <c r="AA24" s="158" t="s">
        <v>91</v>
      </c>
      <c r="AB24" s="31"/>
      <c r="AC24" s="158" t="s">
        <v>91</v>
      </c>
      <c r="AD24" s="31"/>
      <c r="AE24" s="158" t="s">
        <v>91</v>
      </c>
      <c r="AF24" s="31"/>
      <c r="AG24" s="158" t="s">
        <v>91</v>
      </c>
      <c r="AH24" s="31"/>
      <c r="AI24" s="158" t="s">
        <v>91</v>
      </c>
      <c r="AJ24" s="31"/>
      <c r="AK24" s="158" t="s">
        <v>91</v>
      </c>
      <c r="AL24" s="31"/>
      <c r="AM24" s="158" t="s">
        <v>91</v>
      </c>
      <c r="AN24" s="31"/>
      <c r="AO24" s="25"/>
      <c r="AP24" s="26" t="s">
        <v>98</v>
      </c>
      <c r="AR24" s="101"/>
    </row>
    <row r="25" spans="2:44" ht="6" customHeight="1" x14ac:dyDescent="0.25">
      <c r="B25" s="44"/>
      <c r="C25" s="44"/>
      <c r="D25" s="71"/>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87"/>
      <c r="AC25" s="102"/>
      <c r="AD25" s="87"/>
      <c r="AE25" s="102"/>
      <c r="AF25" s="87"/>
      <c r="AG25" s="102"/>
      <c r="AH25" s="87"/>
      <c r="AI25" s="102"/>
      <c r="AJ25" s="87"/>
      <c r="AK25" s="102"/>
      <c r="AL25" s="87"/>
      <c r="AM25" s="102"/>
      <c r="AN25" s="87"/>
      <c r="AO25" s="51"/>
      <c r="AP25" s="71"/>
    </row>
    <row r="26" spans="2:44" ht="6" customHeight="1" x14ac:dyDescent="0.25">
      <c r="B26" s="52"/>
      <c r="C26" s="52"/>
      <c r="D26" s="24"/>
      <c r="E26" s="37"/>
      <c r="F26" s="37"/>
      <c r="G26" s="37"/>
      <c r="H26" s="37"/>
      <c r="I26" s="37"/>
      <c r="J26" s="37"/>
      <c r="K26" s="37"/>
      <c r="L26" s="37"/>
      <c r="M26" s="37"/>
      <c r="N26" s="37"/>
      <c r="O26" s="37"/>
      <c r="P26" s="37"/>
      <c r="Q26" s="37"/>
      <c r="R26" s="37"/>
      <c r="S26" s="37"/>
      <c r="T26" s="37"/>
      <c r="U26" s="37"/>
      <c r="V26" s="37"/>
      <c r="W26" s="37"/>
      <c r="X26" s="37"/>
      <c r="Y26" s="37"/>
      <c r="Z26" s="37"/>
      <c r="AA26" s="37"/>
      <c r="AB26" s="217"/>
      <c r="AC26" s="37"/>
      <c r="AD26" s="388"/>
      <c r="AE26" s="37"/>
      <c r="AF26" s="466"/>
      <c r="AG26" s="37"/>
      <c r="AH26" s="466"/>
      <c r="AI26" s="37"/>
      <c r="AJ26" s="466"/>
      <c r="AK26" s="37"/>
      <c r="AL26" s="466"/>
      <c r="AM26" s="37"/>
      <c r="AN26" s="24"/>
      <c r="AO26" s="25"/>
      <c r="AP26" s="24"/>
    </row>
    <row r="27" spans="2:44" ht="10.5" customHeight="1" x14ac:dyDescent="0.25">
      <c r="B27" s="52"/>
      <c r="C27" s="52"/>
      <c r="D27" s="163" t="s">
        <v>377</v>
      </c>
      <c r="E27" s="37"/>
      <c r="F27" s="37"/>
      <c r="G27" s="37"/>
      <c r="H27" s="37"/>
      <c r="I27" s="37"/>
      <c r="J27" s="37"/>
      <c r="K27" s="37"/>
      <c r="L27" s="37"/>
      <c r="M27" s="37"/>
      <c r="N27" s="37"/>
      <c r="O27" s="37"/>
      <c r="P27" s="37"/>
      <c r="Q27" s="37"/>
      <c r="R27" s="37"/>
      <c r="S27" s="37"/>
      <c r="T27" s="37"/>
      <c r="U27" s="37"/>
      <c r="V27" s="37"/>
      <c r="W27" s="37"/>
      <c r="X27" s="37"/>
      <c r="Y27" s="37"/>
      <c r="Z27" s="37"/>
      <c r="AA27" s="37"/>
      <c r="AB27" s="217"/>
      <c r="AC27" s="37"/>
      <c r="AD27" s="388"/>
      <c r="AE27" s="37"/>
      <c r="AF27" s="466"/>
      <c r="AG27" s="37"/>
      <c r="AH27" s="466"/>
      <c r="AI27" s="37"/>
      <c r="AJ27" s="466"/>
      <c r="AK27" s="37"/>
      <c r="AL27" s="466"/>
      <c r="AM27" s="37"/>
      <c r="AN27" s="24"/>
      <c r="AO27" s="25"/>
      <c r="AP27" s="163" t="s">
        <v>378</v>
      </c>
    </row>
    <row r="28" spans="2:44" ht="10.5" customHeight="1" x14ac:dyDescent="0.25">
      <c r="B28" s="52"/>
      <c r="C28" s="52"/>
      <c r="D28" s="80" t="s">
        <v>379</v>
      </c>
      <c r="E28" s="37"/>
      <c r="F28" s="37"/>
      <c r="G28" s="37"/>
      <c r="H28" s="37"/>
      <c r="I28" s="37"/>
      <c r="J28" s="37"/>
      <c r="K28" s="37"/>
      <c r="L28" s="37"/>
      <c r="M28" s="37"/>
      <c r="N28" s="37"/>
      <c r="O28" s="37"/>
      <c r="P28" s="37"/>
      <c r="Q28" s="37"/>
      <c r="R28" s="37"/>
      <c r="S28" s="37"/>
      <c r="T28" s="37"/>
      <c r="U28" s="37"/>
      <c r="V28" s="37"/>
      <c r="W28" s="37"/>
      <c r="X28" s="37"/>
      <c r="Y28" s="37"/>
      <c r="Z28" s="37"/>
      <c r="AA28" s="37"/>
      <c r="AB28" s="217"/>
      <c r="AC28" s="37"/>
      <c r="AD28" s="388"/>
      <c r="AE28" s="37"/>
      <c r="AF28" s="466"/>
      <c r="AG28" s="37"/>
      <c r="AH28" s="466"/>
      <c r="AI28" s="37"/>
      <c r="AJ28" s="466"/>
      <c r="AK28" s="37"/>
      <c r="AL28" s="466"/>
      <c r="AM28" s="37"/>
      <c r="AN28" s="24"/>
      <c r="AO28" s="25"/>
      <c r="AP28" s="80" t="s">
        <v>380</v>
      </c>
    </row>
    <row r="29" spans="2:44" ht="6.6" customHeight="1" x14ac:dyDescent="0.25">
      <c r="B29" s="52"/>
      <c r="C29" s="52"/>
      <c r="D29" s="24"/>
      <c r="E29" s="37"/>
      <c r="F29" s="37"/>
      <c r="G29" s="37"/>
      <c r="H29" s="37"/>
      <c r="I29" s="37"/>
      <c r="J29" s="37"/>
      <c r="K29" s="37"/>
      <c r="L29" s="37"/>
      <c r="M29" s="37"/>
      <c r="N29" s="37"/>
      <c r="O29" s="37"/>
      <c r="P29" s="37"/>
      <c r="Q29" s="37"/>
      <c r="R29" s="37"/>
      <c r="S29" s="37"/>
      <c r="T29" s="37"/>
      <c r="U29" s="37"/>
      <c r="V29" s="37"/>
      <c r="W29" s="37"/>
      <c r="X29" s="37"/>
      <c r="Y29" s="37"/>
      <c r="Z29" s="37"/>
      <c r="AA29" s="37"/>
      <c r="AB29" s="217"/>
      <c r="AC29" s="37"/>
      <c r="AD29" s="388"/>
      <c r="AE29" s="37"/>
      <c r="AF29" s="466"/>
      <c r="AG29" s="37"/>
      <c r="AH29" s="466"/>
      <c r="AI29" s="37"/>
      <c r="AJ29" s="466"/>
      <c r="AK29" s="37"/>
      <c r="AL29" s="466"/>
      <c r="AM29" s="37"/>
      <c r="AN29" s="24"/>
      <c r="AO29" s="25"/>
      <c r="AP29" s="24"/>
    </row>
    <row r="30" spans="2:44" ht="10.5" customHeight="1" x14ac:dyDescent="0.25">
      <c r="B30" s="52"/>
      <c r="C30" s="52"/>
      <c r="D30" s="80" t="s">
        <v>552</v>
      </c>
      <c r="E30" s="37"/>
      <c r="F30" s="37"/>
      <c r="G30" s="37"/>
      <c r="H30" s="37"/>
      <c r="I30" s="37"/>
      <c r="J30" s="37"/>
      <c r="K30" s="37"/>
      <c r="L30" s="37"/>
      <c r="M30" s="37"/>
      <c r="N30" s="37"/>
      <c r="O30" s="37"/>
      <c r="P30" s="37"/>
      <c r="Q30" s="37"/>
      <c r="R30" s="37"/>
      <c r="S30" s="37"/>
      <c r="T30" s="37"/>
      <c r="U30" s="37"/>
      <c r="V30" s="37"/>
      <c r="W30" s="37"/>
      <c r="X30" s="37"/>
      <c r="Y30" s="37"/>
      <c r="Z30" s="37"/>
      <c r="AA30" s="37"/>
      <c r="AB30" s="217"/>
      <c r="AC30" s="37"/>
      <c r="AD30" s="388"/>
      <c r="AE30" s="37"/>
      <c r="AF30" s="466"/>
      <c r="AG30" s="37"/>
      <c r="AH30" s="466"/>
      <c r="AI30" s="37"/>
      <c r="AJ30" s="466"/>
      <c r="AK30" s="37"/>
      <c r="AL30" s="466"/>
      <c r="AM30" s="37"/>
      <c r="AN30" s="24"/>
      <c r="AO30" s="25"/>
      <c r="AP30" s="80" t="s">
        <v>364</v>
      </c>
    </row>
    <row r="31" spans="2:44" ht="10.5" customHeight="1" x14ac:dyDescent="0.25">
      <c r="B31" s="52">
        <v>13</v>
      </c>
      <c r="C31" s="52"/>
      <c r="D31" s="24" t="s">
        <v>365</v>
      </c>
      <c r="E31" s="37">
        <v>3633</v>
      </c>
      <c r="F31" s="37"/>
      <c r="G31" s="37">
        <v>3274</v>
      </c>
      <c r="H31" s="37"/>
      <c r="I31" s="37">
        <v>3266</v>
      </c>
      <c r="J31" s="37"/>
      <c r="K31" s="37">
        <v>3092</v>
      </c>
      <c r="L31" s="37"/>
      <c r="M31" s="37">
        <v>2737</v>
      </c>
      <c r="N31" s="37"/>
      <c r="O31" s="37">
        <v>3029</v>
      </c>
      <c r="P31" s="37"/>
      <c r="Q31" s="37">
        <v>3061</v>
      </c>
      <c r="R31" s="37"/>
      <c r="S31" s="37">
        <v>2485</v>
      </c>
      <c r="T31" s="37"/>
      <c r="U31" s="37">
        <v>2072</v>
      </c>
      <c r="V31" s="37"/>
      <c r="W31" s="37">
        <v>2123</v>
      </c>
      <c r="X31" s="37"/>
      <c r="Y31" s="37">
        <v>2099</v>
      </c>
      <c r="Z31" s="37"/>
      <c r="AA31" s="37">
        <v>1553</v>
      </c>
      <c r="AB31" s="217"/>
      <c r="AC31" s="37">
        <v>1190</v>
      </c>
      <c r="AD31" s="388"/>
      <c r="AE31" s="37">
        <v>1109</v>
      </c>
      <c r="AF31" s="84" t="s">
        <v>93</v>
      </c>
      <c r="AG31" s="37">
        <v>1649</v>
      </c>
      <c r="AH31" s="466"/>
      <c r="AI31" s="37"/>
      <c r="AJ31" s="466"/>
      <c r="AK31" s="37"/>
      <c r="AL31" s="466"/>
      <c r="AM31" s="37"/>
      <c r="AN31" s="24"/>
      <c r="AO31" s="25"/>
      <c r="AP31" s="24" t="s">
        <v>366</v>
      </c>
    </row>
    <row r="32" spans="2:44" ht="10.5" customHeight="1" x14ac:dyDescent="0.25">
      <c r="B32" s="52">
        <v>14</v>
      </c>
      <c r="C32" s="52"/>
      <c r="D32" s="24" t="s">
        <v>367</v>
      </c>
      <c r="E32" s="37">
        <v>449</v>
      </c>
      <c r="F32" s="37"/>
      <c r="G32" s="37">
        <v>447</v>
      </c>
      <c r="H32" s="37"/>
      <c r="I32" s="37">
        <v>441</v>
      </c>
      <c r="J32" s="37"/>
      <c r="K32" s="37">
        <v>418</v>
      </c>
      <c r="L32" s="37"/>
      <c r="M32" s="37">
        <v>381</v>
      </c>
      <c r="N32" s="37"/>
      <c r="O32" s="37">
        <v>378</v>
      </c>
      <c r="P32" s="37"/>
      <c r="Q32" s="37">
        <v>378</v>
      </c>
      <c r="R32" s="37"/>
      <c r="S32" s="37">
        <v>381</v>
      </c>
      <c r="T32" s="37"/>
      <c r="U32" s="37">
        <v>373</v>
      </c>
      <c r="V32" s="37"/>
      <c r="W32" s="37">
        <v>335</v>
      </c>
      <c r="X32" s="37"/>
      <c r="Y32" s="37">
        <v>287</v>
      </c>
      <c r="Z32" s="37"/>
      <c r="AA32" s="37">
        <v>264</v>
      </c>
      <c r="AB32" s="217"/>
      <c r="AC32" s="37">
        <v>245</v>
      </c>
      <c r="AD32" s="388"/>
      <c r="AE32" s="37">
        <v>220</v>
      </c>
      <c r="AF32" s="466"/>
      <c r="AG32" s="37">
        <v>182</v>
      </c>
      <c r="AH32" s="466"/>
      <c r="AI32" s="37"/>
      <c r="AJ32" s="466"/>
      <c r="AK32" s="37"/>
      <c r="AL32" s="466"/>
      <c r="AM32" s="37"/>
      <c r="AN32" s="24"/>
      <c r="AO32" s="25"/>
      <c r="AP32" s="24" t="s">
        <v>368</v>
      </c>
    </row>
    <row r="33" spans="2:44" ht="10.5" customHeight="1" x14ac:dyDescent="0.25">
      <c r="B33" s="52">
        <v>15</v>
      </c>
      <c r="C33" s="52"/>
      <c r="D33" s="24" t="s">
        <v>369</v>
      </c>
      <c r="E33" s="37">
        <v>6824</v>
      </c>
      <c r="F33" s="37"/>
      <c r="G33" s="37">
        <v>6860</v>
      </c>
      <c r="H33" s="37"/>
      <c r="I33" s="37">
        <v>6362</v>
      </c>
      <c r="J33" s="37"/>
      <c r="K33" s="37">
        <v>5826</v>
      </c>
      <c r="L33" s="37"/>
      <c r="M33" s="37">
        <v>6315</v>
      </c>
      <c r="N33" s="37"/>
      <c r="O33" s="37">
        <v>5547</v>
      </c>
      <c r="P33" s="37"/>
      <c r="Q33" s="37">
        <v>5438</v>
      </c>
      <c r="R33" s="37"/>
      <c r="S33" s="37">
        <v>5421</v>
      </c>
      <c r="T33" s="37"/>
      <c r="U33" s="37">
        <v>5735</v>
      </c>
      <c r="V33" s="37"/>
      <c r="W33" s="37">
        <v>4573</v>
      </c>
      <c r="X33" s="37"/>
      <c r="Y33" s="37">
        <v>4521</v>
      </c>
      <c r="Z33" s="37"/>
      <c r="AA33" s="37">
        <v>4218</v>
      </c>
      <c r="AB33" s="217"/>
      <c r="AC33" s="37">
        <v>3937</v>
      </c>
      <c r="AD33" s="31"/>
      <c r="AE33" s="37">
        <v>3304</v>
      </c>
      <c r="AF33" s="466"/>
      <c r="AG33" s="37">
        <v>3475</v>
      </c>
      <c r="AH33" s="466"/>
      <c r="AI33" s="37"/>
      <c r="AJ33" s="466"/>
      <c r="AK33" s="37"/>
      <c r="AL33" s="466"/>
      <c r="AM33" s="37"/>
      <c r="AN33" s="24"/>
      <c r="AO33" s="25"/>
      <c r="AP33" s="24" t="s">
        <v>370</v>
      </c>
    </row>
    <row r="34" spans="2:44" ht="10.5" customHeight="1" x14ac:dyDescent="0.25">
      <c r="B34" s="52">
        <v>16</v>
      </c>
      <c r="C34" s="52"/>
      <c r="D34" s="24" t="s">
        <v>371</v>
      </c>
      <c r="E34" s="37">
        <v>81</v>
      </c>
      <c r="F34" s="37"/>
      <c r="G34" s="37">
        <v>115</v>
      </c>
      <c r="H34" s="37"/>
      <c r="I34" s="37">
        <v>113</v>
      </c>
      <c r="J34" s="37"/>
      <c r="K34" s="37">
        <v>113</v>
      </c>
      <c r="L34" s="37"/>
      <c r="M34" s="37">
        <v>109</v>
      </c>
      <c r="N34" s="37"/>
      <c r="O34" s="37">
        <v>108</v>
      </c>
      <c r="P34" s="37"/>
      <c r="Q34" s="37">
        <v>108</v>
      </c>
      <c r="R34" s="37"/>
      <c r="S34" s="37">
        <v>108</v>
      </c>
      <c r="T34" s="37"/>
      <c r="U34" s="37">
        <v>134</v>
      </c>
      <c r="V34" s="37"/>
      <c r="W34" s="37">
        <v>124</v>
      </c>
      <c r="X34" s="37"/>
      <c r="Y34" s="37">
        <v>117</v>
      </c>
      <c r="Z34" s="37"/>
      <c r="AA34" s="37">
        <v>111</v>
      </c>
      <c r="AB34" s="217"/>
      <c r="AC34" s="37">
        <v>111</v>
      </c>
      <c r="AD34" s="388"/>
      <c r="AE34" s="37">
        <v>102</v>
      </c>
      <c r="AF34" s="466"/>
      <c r="AG34" s="37">
        <v>110</v>
      </c>
      <c r="AH34" s="466"/>
      <c r="AI34" s="37"/>
      <c r="AJ34" s="466"/>
      <c r="AK34" s="37"/>
      <c r="AL34" s="466"/>
      <c r="AM34" s="37"/>
      <c r="AN34" s="24"/>
      <c r="AO34" s="25"/>
      <c r="AP34" s="24" t="s">
        <v>372</v>
      </c>
    </row>
    <row r="35" spans="2:44" ht="10.5" customHeight="1" x14ac:dyDescent="0.25">
      <c r="B35" s="52">
        <v>17</v>
      </c>
      <c r="C35" s="52"/>
      <c r="D35" s="24" t="s">
        <v>373</v>
      </c>
      <c r="E35" s="37">
        <v>1014</v>
      </c>
      <c r="F35" s="37"/>
      <c r="G35" s="37">
        <v>999</v>
      </c>
      <c r="H35" s="37"/>
      <c r="I35" s="37">
        <v>1003</v>
      </c>
      <c r="J35" s="37"/>
      <c r="K35" s="37">
        <v>1055</v>
      </c>
      <c r="L35" s="37"/>
      <c r="M35" s="37">
        <v>1019</v>
      </c>
      <c r="N35" s="37"/>
      <c r="O35" s="37">
        <v>1099</v>
      </c>
      <c r="P35" s="37"/>
      <c r="Q35" s="37">
        <v>1128</v>
      </c>
      <c r="R35" s="37"/>
      <c r="S35" s="37">
        <v>1140</v>
      </c>
      <c r="T35" s="37"/>
      <c r="U35" s="37">
        <v>1168</v>
      </c>
      <c r="V35" s="37"/>
      <c r="W35" s="37">
        <v>1189</v>
      </c>
      <c r="X35" s="37"/>
      <c r="Y35" s="37">
        <v>1258</v>
      </c>
      <c r="Z35" s="37"/>
      <c r="AA35" s="37">
        <v>1188</v>
      </c>
      <c r="AB35" s="217"/>
      <c r="AC35" s="37">
        <v>1305</v>
      </c>
      <c r="AD35" s="388"/>
      <c r="AE35" s="37">
        <v>1341</v>
      </c>
      <c r="AF35" s="466"/>
      <c r="AG35" s="37">
        <v>1507</v>
      </c>
      <c r="AH35" s="466"/>
      <c r="AI35" s="37"/>
      <c r="AJ35" s="466"/>
      <c r="AK35" s="37"/>
      <c r="AL35" s="466"/>
      <c r="AM35" s="37"/>
      <c r="AN35" s="24"/>
      <c r="AO35" s="25"/>
      <c r="AP35" s="24" t="s">
        <v>374</v>
      </c>
      <c r="AQ35" s="101"/>
    </row>
    <row r="36" spans="2:44" ht="10.5" customHeight="1" x14ac:dyDescent="0.25">
      <c r="B36" s="52">
        <v>18</v>
      </c>
      <c r="C36" s="52"/>
      <c r="D36" s="26" t="s">
        <v>81</v>
      </c>
      <c r="E36" s="82">
        <v>12001</v>
      </c>
      <c r="F36" s="82"/>
      <c r="G36" s="82">
        <v>11695</v>
      </c>
      <c r="H36" s="82"/>
      <c r="I36" s="82">
        <v>11185</v>
      </c>
      <c r="J36" s="82"/>
      <c r="K36" s="82">
        <v>10504</v>
      </c>
      <c r="L36" s="82"/>
      <c r="M36" s="82">
        <v>10561</v>
      </c>
      <c r="N36" s="82"/>
      <c r="O36" s="82">
        <v>10161</v>
      </c>
      <c r="P36" s="82"/>
      <c r="Q36" s="82">
        <v>10113</v>
      </c>
      <c r="R36" s="82"/>
      <c r="S36" s="82">
        <v>9535</v>
      </c>
      <c r="T36" s="82"/>
      <c r="U36" s="82">
        <v>9482</v>
      </c>
      <c r="V36" s="82"/>
      <c r="W36" s="82">
        <v>8344</v>
      </c>
      <c r="X36" s="82"/>
      <c r="Y36" s="82">
        <v>8282</v>
      </c>
      <c r="Z36" s="82"/>
      <c r="AA36" s="82">
        <v>7334</v>
      </c>
      <c r="AB36" s="217"/>
      <c r="AC36" s="82">
        <v>6788</v>
      </c>
      <c r="AD36" s="84"/>
      <c r="AE36" s="82">
        <f>AE31+AE32+AE33+AE34+AE35</f>
        <v>6076</v>
      </c>
      <c r="AF36" s="84" t="s">
        <v>93</v>
      </c>
      <c r="AG36" s="82">
        <v>6923</v>
      </c>
      <c r="AH36" s="466"/>
      <c r="AI36" s="82"/>
      <c r="AJ36" s="466"/>
      <c r="AK36" s="82"/>
      <c r="AL36" s="466"/>
      <c r="AM36" s="82"/>
      <c r="AN36" s="24"/>
      <c r="AO36" s="25"/>
      <c r="AP36" s="26" t="s">
        <v>98</v>
      </c>
    </row>
    <row r="37" spans="2:44" ht="6.6" customHeight="1" x14ac:dyDescent="0.25">
      <c r="B37" s="52"/>
      <c r="C37" s="52"/>
      <c r="D37" s="24"/>
      <c r="E37" s="37"/>
      <c r="F37" s="37"/>
      <c r="G37" s="37"/>
      <c r="H37" s="37"/>
      <c r="I37" s="37"/>
      <c r="J37" s="37"/>
      <c r="K37" s="37"/>
      <c r="L37" s="37"/>
      <c r="M37" s="37"/>
      <c r="N37" s="37"/>
      <c r="O37" s="37"/>
      <c r="P37" s="37"/>
      <c r="Q37" s="37"/>
      <c r="R37" s="37"/>
      <c r="S37" s="37"/>
      <c r="T37" s="37"/>
      <c r="U37" s="37"/>
      <c r="V37" s="37"/>
      <c r="W37" s="37"/>
      <c r="X37" s="37"/>
      <c r="Y37" s="37"/>
      <c r="Z37" s="37"/>
      <c r="AA37" s="37"/>
      <c r="AB37" s="217"/>
      <c r="AC37" s="37"/>
      <c r="AD37" s="388"/>
      <c r="AE37" s="37"/>
      <c r="AF37" s="466"/>
      <c r="AG37" s="37"/>
      <c r="AH37" s="466"/>
      <c r="AI37" s="37"/>
      <c r="AJ37" s="466"/>
      <c r="AK37" s="37"/>
      <c r="AL37" s="466"/>
      <c r="AM37" s="37"/>
      <c r="AN37" s="24"/>
      <c r="AO37" s="25"/>
      <c r="AP37" s="24"/>
    </row>
    <row r="38" spans="2:44" ht="10.5" customHeight="1" x14ac:dyDescent="0.25">
      <c r="B38" s="52"/>
      <c r="C38" s="52"/>
      <c r="D38" s="80" t="s">
        <v>375</v>
      </c>
      <c r="E38" s="37"/>
      <c r="F38" s="37"/>
      <c r="G38" s="37"/>
      <c r="H38" s="37"/>
      <c r="I38" s="37"/>
      <c r="J38" s="37"/>
      <c r="K38" s="37"/>
      <c r="L38" s="37"/>
      <c r="M38" s="37"/>
      <c r="N38" s="37"/>
      <c r="O38" s="37"/>
      <c r="P38" s="37"/>
      <c r="Q38" s="37"/>
      <c r="R38" s="37"/>
      <c r="S38" s="37"/>
      <c r="T38" s="37"/>
      <c r="U38" s="37"/>
      <c r="V38" s="37"/>
      <c r="W38" s="37"/>
      <c r="X38" s="37"/>
      <c r="Y38" s="37"/>
      <c r="Z38" s="37"/>
      <c r="AA38" s="37"/>
      <c r="AB38" s="217"/>
      <c r="AC38" s="37"/>
      <c r="AD38" s="388"/>
      <c r="AE38" s="37"/>
      <c r="AF38" s="466"/>
      <c r="AG38" s="37"/>
      <c r="AH38" s="466"/>
      <c r="AI38" s="37"/>
      <c r="AJ38" s="466"/>
      <c r="AK38" s="37"/>
      <c r="AL38" s="466"/>
      <c r="AM38" s="37"/>
      <c r="AN38" s="24"/>
      <c r="AO38" s="25"/>
      <c r="AP38" s="80" t="s">
        <v>376</v>
      </c>
    </row>
    <row r="39" spans="2:44" ht="10.5" customHeight="1" x14ac:dyDescent="0.25">
      <c r="B39" s="52">
        <v>19</v>
      </c>
      <c r="C39" s="52"/>
      <c r="D39" s="24" t="s">
        <v>365</v>
      </c>
      <c r="E39" s="37">
        <v>108257</v>
      </c>
      <c r="F39" s="37"/>
      <c r="G39" s="37">
        <v>97665</v>
      </c>
      <c r="H39" s="37"/>
      <c r="I39" s="37">
        <v>105180</v>
      </c>
      <c r="J39" s="37"/>
      <c r="K39" s="37">
        <v>99960</v>
      </c>
      <c r="L39" s="37"/>
      <c r="M39" s="37">
        <v>92643</v>
      </c>
      <c r="N39" s="37"/>
      <c r="O39" s="37">
        <v>120503</v>
      </c>
      <c r="P39" s="37"/>
      <c r="Q39" s="37">
        <v>118356.81932021468</v>
      </c>
      <c r="R39" s="37"/>
      <c r="S39" s="37">
        <v>98950</v>
      </c>
      <c r="T39" s="37"/>
      <c r="U39" s="37">
        <v>77394</v>
      </c>
      <c r="V39" s="37"/>
      <c r="W39" s="37">
        <v>87105</v>
      </c>
      <c r="X39" s="37"/>
      <c r="Y39" s="37">
        <v>86122</v>
      </c>
      <c r="Z39" s="37"/>
      <c r="AA39" s="37">
        <v>64549</v>
      </c>
      <c r="AB39" s="217"/>
      <c r="AC39" s="37">
        <v>49967</v>
      </c>
      <c r="AD39" s="388"/>
      <c r="AE39" s="37">
        <v>46313</v>
      </c>
      <c r="AF39" s="466"/>
      <c r="AG39" s="37">
        <v>65007</v>
      </c>
      <c r="AH39" s="466"/>
      <c r="AI39" s="37"/>
      <c r="AJ39" s="466"/>
      <c r="AK39" s="37"/>
      <c r="AL39" s="466"/>
      <c r="AM39" s="37"/>
      <c r="AN39" s="24"/>
      <c r="AO39" s="25"/>
      <c r="AP39" s="24" t="s">
        <v>366</v>
      </c>
    </row>
    <row r="40" spans="2:44" ht="10.5" customHeight="1" x14ac:dyDescent="0.25">
      <c r="B40" s="52">
        <v>20</v>
      </c>
      <c r="C40" s="52"/>
      <c r="D40" s="24" t="s">
        <v>367</v>
      </c>
      <c r="E40" s="37">
        <v>17458</v>
      </c>
      <c r="F40" s="37"/>
      <c r="G40" s="37">
        <v>16092</v>
      </c>
      <c r="H40" s="37"/>
      <c r="I40" s="37">
        <v>15876</v>
      </c>
      <c r="J40" s="37"/>
      <c r="K40" s="37">
        <v>15048</v>
      </c>
      <c r="L40" s="37"/>
      <c r="M40" s="37">
        <v>14879</v>
      </c>
      <c r="N40" s="37"/>
      <c r="O40" s="37">
        <v>14440</v>
      </c>
      <c r="P40" s="37"/>
      <c r="Q40" s="37">
        <v>14440</v>
      </c>
      <c r="R40" s="37"/>
      <c r="S40" s="37">
        <v>14879</v>
      </c>
      <c r="T40" s="37"/>
      <c r="U40" s="37">
        <v>14647</v>
      </c>
      <c r="V40" s="37"/>
      <c r="W40" s="37">
        <v>13630</v>
      </c>
      <c r="X40" s="37"/>
      <c r="Y40" s="37">
        <v>11652</v>
      </c>
      <c r="Z40" s="37"/>
      <c r="AA40" s="37">
        <v>10718</v>
      </c>
      <c r="AB40" s="217"/>
      <c r="AC40" s="37">
        <v>9764</v>
      </c>
      <c r="AD40" s="388"/>
      <c r="AE40" s="37">
        <v>8800</v>
      </c>
      <c r="AF40" s="466"/>
      <c r="AG40" s="37">
        <v>7994</v>
      </c>
      <c r="AH40" s="466"/>
      <c r="AI40" s="37"/>
      <c r="AJ40" s="466"/>
      <c r="AK40" s="37"/>
      <c r="AL40" s="466"/>
      <c r="AM40" s="37"/>
      <c r="AN40" s="24"/>
      <c r="AO40" s="25"/>
      <c r="AP40" s="24" t="s">
        <v>368</v>
      </c>
    </row>
    <row r="41" spans="2:44" ht="10.5" customHeight="1" x14ac:dyDescent="0.25">
      <c r="B41" s="52">
        <v>21</v>
      </c>
      <c r="C41" s="52"/>
      <c r="D41" s="24" t="s">
        <v>369</v>
      </c>
      <c r="E41" s="37">
        <v>248624.74074074073</v>
      </c>
      <c r="F41" s="37"/>
      <c r="G41" s="37">
        <v>217711.85185185185</v>
      </c>
      <c r="H41" s="37"/>
      <c r="I41" s="37">
        <v>199569</v>
      </c>
      <c r="J41" s="37"/>
      <c r="K41" s="37">
        <v>192804</v>
      </c>
      <c r="L41" s="37"/>
      <c r="M41" s="37">
        <v>283085</v>
      </c>
      <c r="N41" s="37"/>
      <c r="O41" s="37">
        <v>258052</v>
      </c>
      <c r="P41" s="37"/>
      <c r="Q41" s="37">
        <v>251465</v>
      </c>
      <c r="R41" s="37"/>
      <c r="S41" s="37">
        <v>256775</v>
      </c>
      <c r="T41" s="37"/>
      <c r="U41" s="37">
        <v>298009</v>
      </c>
      <c r="V41" s="37"/>
      <c r="W41" s="37">
        <v>236659</v>
      </c>
      <c r="X41" s="37"/>
      <c r="Y41" s="37">
        <v>234295</v>
      </c>
      <c r="Z41" s="37"/>
      <c r="AA41" s="37">
        <v>221698</v>
      </c>
      <c r="AB41" s="217"/>
      <c r="AC41" s="37">
        <v>206079</v>
      </c>
      <c r="AD41" s="31"/>
      <c r="AE41" s="37">
        <v>166664</v>
      </c>
      <c r="AF41" s="466"/>
      <c r="AG41" s="37">
        <v>181636</v>
      </c>
      <c r="AH41" s="466"/>
      <c r="AI41" s="37"/>
      <c r="AJ41" s="466"/>
      <c r="AK41" s="37"/>
      <c r="AL41" s="466"/>
      <c r="AM41" s="37"/>
      <c r="AN41" s="24"/>
      <c r="AO41" s="25"/>
      <c r="AP41" s="24" t="s">
        <v>370</v>
      </c>
    </row>
    <row r="42" spans="2:44" ht="10.5" customHeight="1" x14ac:dyDescent="0.25">
      <c r="B42" s="52">
        <v>22</v>
      </c>
      <c r="C42" s="52"/>
      <c r="D42" s="24" t="s">
        <v>371</v>
      </c>
      <c r="E42" s="37">
        <v>848</v>
      </c>
      <c r="F42" s="37"/>
      <c r="G42" s="37">
        <v>2875</v>
      </c>
      <c r="H42" s="37"/>
      <c r="I42" s="37">
        <v>2825</v>
      </c>
      <c r="J42" s="37"/>
      <c r="K42" s="37">
        <v>2825</v>
      </c>
      <c r="L42" s="37"/>
      <c r="M42" s="37">
        <v>1990</v>
      </c>
      <c r="N42" s="37"/>
      <c r="O42" s="37">
        <v>2056</v>
      </c>
      <c r="P42" s="37"/>
      <c r="Q42" s="37">
        <v>2056</v>
      </c>
      <c r="R42" s="37"/>
      <c r="S42" s="37">
        <v>2056</v>
      </c>
      <c r="T42" s="37"/>
      <c r="U42" s="37">
        <v>2736</v>
      </c>
      <c r="V42" s="37"/>
      <c r="W42" s="37">
        <v>2636</v>
      </c>
      <c r="X42" s="37"/>
      <c r="Y42" s="37">
        <v>2480</v>
      </c>
      <c r="Z42" s="37"/>
      <c r="AA42" s="37">
        <v>2353</v>
      </c>
      <c r="AB42" s="217"/>
      <c r="AC42" s="37">
        <v>2353</v>
      </c>
      <c r="AD42" s="422"/>
      <c r="AE42" s="37">
        <v>2142</v>
      </c>
      <c r="AF42" s="466"/>
      <c r="AG42" s="37">
        <v>2457</v>
      </c>
      <c r="AH42" s="466"/>
      <c r="AI42" s="37"/>
      <c r="AJ42" s="466"/>
      <c r="AK42" s="37"/>
      <c r="AL42" s="466"/>
      <c r="AM42" s="37"/>
      <c r="AN42" s="24"/>
      <c r="AO42" s="25"/>
      <c r="AP42" s="24" t="s">
        <v>372</v>
      </c>
    </row>
    <row r="43" spans="2:44" ht="10.5" customHeight="1" x14ac:dyDescent="0.25">
      <c r="B43" s="52">
        <v>23</v>
      </c>
      <c r="C43" s="52"/>
      <c r="D43" s="24" t="s">
        <v>373</v>
      </c>
      <c r="E43" s="37">
        <v>78892</v>
      </c>
      <c r="F43" s="37"/>
      <c r="G43" s="37">
        <v>78410</v>
      </c>
      <c r="H43" s="37"/>
      <c r="I43" s="37">
        <v>77750</v>
      </c>
      <c r="J43" s="37"/>
      <c r="K43" s="37">
        <v>83400</v>
      </c>
      <c r="L43" s="37"/>
      <c r="M43" s="37">
        <v>81632</v>
      </c>
      <c r="N43" s="37"/>
      <c r="O43" s="37">
        <v>88035</v>
      </c>
      <c r="P43" s="37"/>
      <c r="Q43" s="37">
        <v>90358</v>
      </c>
      <c r="R43" s="37"/>
      <c r="S43" s="37">
        <v>94509</v>
      </c>
      <c r="T43" s="37"/>
      <c r="U43" s="37">
        <v>103337</v>
      </c>
      <c r="V43" s="37"/>
      <c r="W43" s="37">
        <v>107857</v>
      </c>
      <c r="X43" s="37"/>
      <c r="Y43" s="37">
        <v>116117</v>
      </c>
      <c r="Z43" s="37"/>
      <c r="AA43" s="37">
        <v>113201</v>
      </c>
      <c r="AB43" s="217"/>
      <c r="AC43" s="37">
        <v>125480</v>
      </c>
      <c r="AD43" s="422"/>
      <c r="AE43" s="37">
        <v>130308</v>
      </c>
      <c r="AF43" s="466"/>
      <c r="AG43" s="37">
        <v>145482</v>
      </c>
      <c r="AH43" s="466"/>
      <c r="AI43" s="37"/>
      <c r="AJ43" s="466"/>
      <c r="AK43" s="37"/>
      <c r="AL43" s="466"/>
      <c r="AM43" s="37"/>
      <c r="AN43" s="24"/>
      <c r="AO43" s="25"/>
      <c r="AP43" s="24" t="s">
        <v>374</v>
      </c>
      <c r="AR43" s="101"/>
    </row>
    <row r="44" spans="2:44" ht="10.5" customHeight="1" x14ac:dyDescent="0.25">
      <c r="B44" s="52">
        <v>24</v>
      </c>
      <c r="C44" s="52"/>
      <c r="D44" s="26" t="s">
        <v>81</v>
      </c>
      <c r="E44" s="82">
        <v>454079.74074074073</v>
      </c>
      <c r="F44" s="82"/>
      <c r="G44" s="82">
        <v>412753.85185185185</v>
      </c>
      <c r="H44" s="82"/>
      <c r="I44" s="82">
        <v>401200</v>
      </c>
      <c r="J44" s="82"/>
      <c r="K44" s="82">
        <v>394037</v>
      </c>
      <c r="L44" s="82"/>
      <c r="M44" s="82">
        <v>474229</v>
      </c>
      <c r="N44" s="82"/>
      <c r="O44" s="82">
        <v>483086</v>
      </c>
      <c r="P44" s="82"/>
      <c r="Q44" s="82">
        <v>476675.81932021468</v>
      </c>
      <c r="R44" s="82"/>
      <c r="S44" s="82">
        <v>467169</v>
      </c>
      <c r="T44" s="82"/>
      <c r="U44" s="82">
        <v>496123</v>
      </c>
      <c r="V44" s="82"/>
      <c r="W44" s="82">
        <v>447887</v>
      </c>
      <c r="X44" s="82"/>
      <c r="Y44" s="82">
        <v>450666</v>
      </c>
      <c r="Z44" s="82"/>
      <c r="AA44" s="82">
        <v>412519</v>
      </c>
      <c r="AB44" s="217"/>
      <c r="AC44" s="82">
        <v>393643</v>
      </c>
      <c r="AD44" s="84"/>
      <c r="AE44" s="82">
        <v>354227</v>
      </c>
      <c r="AF44" s="466"/>
      <c r="AG44" s="82">
        <v>402576</v>
      </c>
      <c r="AH44" s="466"/>
      <c r="AI44" s="82"/>
      <c r="AJ44" s="466"/>
      <c r="AK44" s="82"/>
      <c r="AL44" s="466"/>
      <c r="AM44" s="82"/>
      <c r="AN44" s="24"/>
      <c r="AO44" s="25"/>
      <c r="AP44" s="26" t="s">
        <v>98</v>
      </c>
    </row>
    <row r="45" spans="2:44" ht="6" customHeight="1" x14ac:dyDescent="0.25">
      <c r="B45" s="44"/>
      <c r="C45" s="44"/>
      <c r="D45" s="7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87"/>
      <c r="AC45" s="102"/>
      <c r="AD45" s="87"/>
      <c r="AE45" s="102"/>
      <c r="AF45" s="87"/>
      <c r="AG45" s="102"/>
      <c r="AH45" s="87"/>
      <c r="AI45" s="102"/>
      <c r="AJ45" s="87"/>
      <c r="AK45" s="102"/>
      <c r="AL45" s="87"/>
      <c r="AM45" s="102"/>
      <c r="AN45" s="87"/>
      <c r="AO45" s="51"/>
      <c r="AP45" s="71"/>
    </row>
    <row r="46" spans="2:44" ht="6" customHeight="1" x14ac:dyDescent="0.25">
      <c r="C46" s="52"/>
      <c r="D46" s="24"/>
      <c r="E46" s="37"/>
      <c r="F46" s="37"/>
      <c r="G46" s="37"/>
      <c r="H46" s="37"/>
      <c r="I46" s="37"/>
      <c r="J46" s="37"/>
      <c r="K46" s="37"/>
      <c r="L46" s="37"/>
      <c r="M46" s="37"/>
      <c r="N46" s="37"/>
      <c r="O46" s="37"/>
      <c r="P46" s="37"/>
      <c r="Q46" s="37"/>
      <c r="R46" s="37"/>
      <c r="S46" s="37"/>
      <c r="T46" s="37"/>
      <c r="U46" s="37"/>
      <c r="V46" s="37"/>
      <c r="W46" s="37"/>
      <c r="X46" s="37"/>
      <c r="Y46" s="37"/>
      <c r="Z46" s="37"/>
      <c r="AA46" s="37"/>
      <c r="AB46" s="217"/>
      <c r="AC46" s="37"/>
      <c r="AD46" s="388"/>
      <c r="AE46" s="37"/>
      <c r="AF46" s="466"/>
      <c r="AG46" s="37"/>
      <c r="AH46" s="466"/>
      <c r="AI46" s="37"/>
      <c r="AJ46" s="466"/>
      <c r="AK46" s="37"/>
      <c r="AL46" s="466"/>
      <c r="AM46" s="37"/>
      <c r="AN46" s="24"/>
      <c r="AO46" s="25"/>
      <c r="AP46" s="24"/>
    </row>
    <row r="47" spans="2:44" ht="10.5" customHeight="1" x14ac:dyDescent="0.25">
      <c r="B47" s="52"/>
      <c r="C47" s="52"/>
      <c r="D47" s="80" t="s">
        <v>381</v>
      </c>
      <c r="E47" s="37"/>
      <c r="F47" s="37"/>
      <c r="G47" s="37"/>
      <c r="H47" s="37"/>
      <c r="I47" s="37"/>
      <c r="J47" s="37"/>
      <c r="K47" s="37"/>
      <c r="L47" s="37"/>
      <c r="M47" s="37"/>
      <c r="N47" s="37"/>
      <c r="O47" s="37"/>
      <c r="P47" s="37"/>
      <c r="Q47" s="37"/>
      <c r="R47" s="37"/>
      <c r="S47" s="37"/>
      <c r="T47" s="37"/>
      <c r="U47" s="37"/>
      <c r="V47" s="37"/>
      <c r="W47" s="37"/>
      <c r="X47" s="37"/>
      <c r="Y47" s="37"/>
      <c r="Z47" s="37"/>
      <c r="AA47" s="37"/>
      <c r="AB47" s="217"/>
      <c r="AC47" s="37"/>
      <c r="AD47" s="388"/>
      <c r="AE47" s="37"/>
      <c r="AF47" s="466"/>
      <c r="AG47" s="37"/>
      <c r="AH47" s="466"/>
      <c r="AI47" s="37"/>
      <c r="AJ47" s="466"/>
      <c r="AK47" s="37"/>
      <c r="AL47" s="466"/>
      <c r="AM47" s="37"/>
      <c r="AN47" s="24"/>
      <c r="AO47" s="25"/>
      <c r="AP47" s="80" t="s">
        <v>382</v>
      </c>
    </row>
    <row r="48" spans="2:44" ht="6.6" customHeight="1" x14ac:dyDescent="0.25">
      <c r="B48" s="52"/>
      <c r="C48" s="52"/>
      <c r="D48" s="24"/>
      <c r="E48" s="37"/>
      <c r="F48" s="37"/>
      <c r="G48" s="37"/>
      <c r="H48" s="37"/>
      <c r="I48" s="37"/>
      <c r="J48" s="37"/>
      <c r="K48" s="37"/>
      <c r="L48" s="37"/>
      <c r="M48" s="37"/>
      <c r="N48" s="37"/>
      <c r="O48" s="37"/>
      <c r="P48" s="37"/>
      <c r="Q48" s="37"/>
      <c r="R48" s="37"/>
      <c r="S48" s="37"/>
      <c r="T48" s="37"/>
      <c r="U48" s="37"/>
      <c r="V48" s="37"/>
      <c r="W48" s="37"/>
      <c r="X48" s="37"/>
      <c r="Y48" s="37"/>
      <c r="Z48" s="37"/>
      <c r="AA48" s="37"/>
      <c r="AB48" s="31"/>
      <c r="AC48" s="37"/>
      <c r="AD48" s="31"/>
      <c r="AE48" s="37"/>
      <c r="AF48" s="31"/>
      <c r="AG48" s="37"/>
      <c r="AH48" s="31"/>
      <c r="AI48" s="37"/>
      <c r="AJ48" s="31"/>
      <c r="AK48" s="37"/>
      <c r="AL48" s="31"/>
      <c r="AM48" s="37"/>
      <c r="AN48" s="31"/>
      <c r="AO48" s="25"/>
      <c r="AP48" s="24"/>
    </row>
    <row r="49" spans="2:44" ht="10.5" customHeight="1" x14ac:dyDescent="0.25">
      <c r="C49" s="52"/>
      <c r="D49" s="80" t="s">
        <v>552</v>
      </c>
      <c r="E49" s="37"/>
      <c r="F49" s="37"/>
      <c r="G49" s="37"/>
      <c r="H49" s="37"/>
      <c r="I49" s="37"/>
      <c r="J49" s="37"/>
      <c r="K49" s="37"/>
      <c r="L49" s="37"/>
      <c r="M49" s="37"/>
      <c r="N49" s="37"/>
      <c r="O49" s="37"/>
      <c r="P49" s="37"/>
      <c r="Q49" s="37"/>
      <c r="R49" s="37"/>
      <c r="S49" s="37"/>
      <c r="T49" s="37"/>
      <c r="U49" s="37"/>
      <c r="V49" s="37"/>
      <c r="W49" s="37"/>
      <c r="X49" s="37"/>
      <c r="Y49" s="37"/>
      <c r="Z49" s="37"/>
      <c r="AA49" s="37"/>
      <c r="AB49" s="31"/>
      <c r="AC49" s="37"/>
      <c r="AD49" s="31"/>
      <c r="AE49" s="37"/>
      <c r="AF49" s="31"/>
      <c r="AG49" s="37"/>
      <c r="AH49" s="31"/>
      <c r="AI49" s="37"/>
      <c r="AJ49" s="31"/>
      <c r="AK49" s="37"/>
      <c r="AL49" s="31"/>
      <c r="AM49" s="37"/>
      <c r="AN49" s="31"/>
      <c r="AO49" s="25"/>
      <c r="AP49" s="80" t="s">
        <v>364</v>
      </c>
    </row>
    <row r="50" spans="2:44" ht="10.5" customHeight="1" x14ac:dyDescent="0.25">
      <c r="B50" s="52">
        <v>25</v>
      </c>
      <c r="C50" s="52"/>
      <c r="D50" s="24" t="s">
        <v>365</v>
      </c>
      <c r="E50" s="37">
        <v>1379</v>
      </c>
      <c r="F50" s="37"/>
      <c r="G50" s="37">
        <v>1194</v>
      </c>
      <c r="H50" s="37"/>
      <c r="I50" s="37">
        <v>1474</v>
      </c>
      <c r="J50" s="37"/>
      <c r="K50" s="37">
        <v>1466</v>
      </c>
      <c r="L50" s="37"/>
      <c r="M50" s="37">
        <v>1417</v>
      </c>
      <c r="N50" s="37"/>
      <c r="O50" s="37">
        <v>1439</v>
      </c>
      <c r="P50" s="37"/>
      <c r="Q50" s="37">
        <v>1408</v>
      </c>
      <c r="R50" s="37"/>
      <c r="S50" s="37">
        <v>1665</v>
      </c>
      <c r="T50" s="37"/>
      <c r="U50" s="37">
        <v>1314</v>
      </c>
      <c r="V50" s="37"/>
      <c r="W50" s="37">
        <v>1258</v>
      </c>
      <c r="X50" s="37"/>
      <c r="Y50" s="37">
        <v>1366</v>
      </c>
      <c r="Z50" s="37"/>
      <c r="AA50" s="440" t="s">
        <v>91</v>
      </c>
      <c r="AB50" s="31"/>
      <c r="AC50" s="440" t="s">
        <v>91</v>
      </c>
      <c r="AD50" s="31"/>
      <c r="AE50" s="461" t="s">
        <v>91</v>
      </c>
      <c r="AF50" s="31"/>
      <c r="AG50" s="461" t="s">
        <v>91</v>
      </c>
      <c r="AH50" s="31"/>
      <c r="AI50" s="461" t="s">
        <v>91</v>
      </c>
      <c r="AJ50" s="31"/>
      <c r="AK50" s="461" t="s">
        <v>91</v>
      </c>
      <c r="AL50" s="31"/>
      <c r="AM50" s="440" t="s">
        <v>91</v>
      </c>
      <c r="AN50" s="31"/>
      <c r="AO50" s="25"/>
      <c r="AP50" s="24" t="s">
        <v>366</v>
      </c>
    </row>
    <row r="51" spans="2:44" ht="10.5" customHeight="1" x14ac:dyDescent="0.25">
      <c r="B51" s="52">
        <v>26</v>
      </c>
      <c r="C51" s="52"/>
      <c r="D51" s="24" t="s">
        <v>367</v>
      </c>
      <c r="E51" s="37">
        <v>15</v>
      </c>
      <c r="F51" s="37"/>
      <c r="G51" s="37">
        <v>15</v>
      </c>
      <c r="H51" s="37"/>
      <c r="I51" s="37">
        <v>16</v>
      </c>
      <c r="J51" s="37"/>
      <c r="K51" s="37">
        <v>16</v>
      </c>
      <c r="L51" s="37"/>
      <c r="M51" s="37">
        <v>36</v>
      </c>
      <c r="N51" s="37"/>
      <c r="O51" s="37">
        <v>51</v>
      </c>
      <c r="P51" s="37"/>
      <c r="Q51" s="37">
        <v>50</v>
      </c>
      <c r="R51" s="37"/>
      <c r="S51" s="37">
        <v>50</v>
      </c>
      <c r="T51" s="37"/>
      <c r="U51" s="37">
        <v>50</v>
      </c>
      <c r="V51" s="37"/>
      <c r="W51" s="37">
        <v>70</v>
      </c>
      <c r="X51" s="37"/>
      <c r="Y51" s="37">
        <v>71</v>
      </c>
      <c r="Z51" s="37"/>
      <c r="AA51" s="440" t="s">
        <v>91</v>
      </c>
      <c r="AB51" s="31"/>
      <c r="AC51" s="440" t="s">
        <v>91</v>
      </c>
      <c r="AD51" s="31"/>
      <c r="AE51" s="461" t="s">
        <v>91</v>
      </c>
      <c r="AF51" s="31"/>
      <c r="AG51" s="461" t="s">
        <v>91</v>
      </c>
      <c r="AH51" s="31"/>
      <c r="AI51" s="461" t="s">
        <v>91</v>
      </c>
      <c r="AJ51" s="31"/>
      <c r="AK51" s="461" t="s">
        <v>91</v>
      </c>
      <c r="AL51" s="31"/>
      <c r="AM51" s="440" t="s">
        <v>91</v>
      </c>
      <c r="AN51" s="31"/>
      <c r="AO51" s="25"/>
      <c r="AP51" s="24" t="s">
        <v>368</v>
      </c>
    </row>
    <row r="52" spans="2:44" ht="10.5" customHeight="1" x14ac:dyDescent="0.25">
      <c r="B52" s="52">
        <v>27</v>
      </c>
      <c r="C52" s="52"/>
      <c r="D52" s="24" t="s">
        <v>369</v>
      </c>
      <c r="E52" s="37">
        <v>3971</v>
      </c>
      <c r="F52" s="37"/>
      <c r="G52" s="37">
        <v>3877</v>
      </c>
      <c r="H52" s="37"/>
      <c r="I52" s="37">
        <v>4006</v>
      </c>
      <c r="J52" s="37"/>
      <c r="K52" s="37">
        <v>4044</v>
      </c>
      <c r="L52" s="37"/>
      <c r="M52" s="37">
        <v>4048</v>
      </c>
      <c r="N52" s="37"/>
      <c r="O52" s="37">
        <v>4112</v>
      </c>
      <c r="P52" s="37"/>
      <c r="Q52" s="37">
        <v>3952</v>
      </c>
      <c r="R52" s="37"/>
      <c r="S52" s="37">
        <v>3957</v>
      </c>
      <c r="T52" s="37"/>
      <c r="U52" s="37">
        <v>4180</v>
      </c>
      <c r="V52" s="37"/>
      <c r="W52" s="37">
        <v>4420</v>
      </c>
      <c r="X52" s="37"/>
      <c r="Y52" s="37">
        <v>4836</v>
      </c>
      <c r="Z52" s="37"/>
      <c r="AA52" s="440" t="s">
        <v>91</v>
      </c>
      <c r="AB52" s="31"/>
      <c r="AC52" s="440" t="s">
        <v>91</v>
      </c>
      <c r="AD52" s="31"/>
      <c r="AE52" s="461" t="s">
        <v>91</v>
      </c>
      <c r="AF52" s="31"/>
      <c r="AG52" s="461" t="s">
        <v>91</v>
      </c>
      <c r="AH52" s="31"/>
      <c r="AI52" s="461" t="s">
        <v>91</v>
      </c>
      <c r="AJ52" s="31"/>
      <c r="AK52" s="461" t="s">
        <v>91</v>
      </c>
      <c r="AL52" s="31"/>
      <c r="AM52" s="440" t="s">
        <v>91</v>
      </c>
      <c r="AN52" s="31"/>
      <c r="AO52" s="25"/>
      <c r="AP52" s="24" t="s">
        <v>370</v>
      </c>
    </row>
    <row r="53" spans="2:44" ht="10.5" customHeight="1" x14ac:dyDescent="0.25">
      <c r="B53" s="52">
        <v>28</v>
      </c>
      <c r="C53" s="52"/>
      <c r="D53" s="24" t="s">
        <v>373</v>
      </c>
      <c r="E53" s="37">
        <v>1040</v>
      </c>
      <c r="F53" s="37"/>
      <c r="G53" s="37">
        <v>1129</v>
      </c>
      <c r="H53" s="37"/>
      <c r="I53" s="37">
        <v>993</v>
      </c>
      <c r="J53" s="37"/>
      <c r="K53" s="37">
        <v>879</v>
      </c>
      <c r="L53" s="37"/>
      <c r="M53" s="37">
        <v>770</v>
      </c>
      <c r="N53" s="37"/>
      <c r="O53" s="37">
        <v>874</v>
      </c>
      <c r="P53" s="37"/>
      <c r="Q53" s="37">
        <v>884</v>
      </c>
      <c r="R53" s="37"/>
      <c r="S53" s="37">
        <v>689</v>
      </c>
      <c r="T53" s="37"/>
      <c r="U53" s="37">
        <v>709</v>
      </c>
      <c r="V53" s="37"/>
      <c r="W53" s="37">
        <v>705</v>
      </c>
      <c r="X53" s="37"/>
      <c r="Y53" s="37">
        <v>611</v>
      </c>
      <c r="Z53" s="37"/>
      <c r="AA53" s="440" t="s">
        <v>91</v>
      </c>
      <c r="AB53" s="31"/>
      <c r="AC53" s="440" t="s">
        <v>91</v>
      </c>
      <c r="AD53" s="31"/>
      <c r="AE53" s="461" t="s">
        <v>91</v>
      </c>
      <c r="AF53" s="31"/>
      <c r="AG53" s="461" t="s">
        <v>91</v>
      </c>
      <c r="AH53" s="31"/>
      <c r="AI53" s="461" t="s">
        <v>91</v>
      </c>
      <c r="AJ53" s="31"/>
      <c r="AK53" s="461" t="s">
        <v>91</v>
      </c>
      <c r="AL53" s="31"/>
      <c r="AM53" s="440" t="s">
        <v>91</v>
      </c>
      <c r="AN53" s="31"/>
      <c r="AO53" s="25"/>
      <c r="AP53" s="24" t="s">
        <v>374</v>
      </c>
    </row>
    <row r="54" spans="2:44" ht="10.5" customHeight="1" x14ac:dyDescent="0.25">
      <c r="B54" s="52">
        <v>29</v>
      </c>
      <c r="C54" s="52"/>
      <c r="D54" s="26" t="s">
        <v>81</v>
      </c>
      <c r="E54" s="82">
        <v>6405</v>
      </c>
      <c r="F54" s="82"/>
      <c r="G54" s="82">
        <v>6215</v>
      </c>
      <c r="H54" s="82"/>
      <c r="I54" s="82">
        <v>6489</v>
      </c>
      <c r="J54" s="82"/>
      <c r="K54" s="82">
        <v>6405</v>
      </c>
      <c r="L54" s="82"/>
      <c r="M54" s="82">
        <v>6271</v>
      </c>
      <c r="N54" s="82"/>
      <c r="O54" s="82">
        <v>6476</v>
      </c>
      <c r="P54" s="82"/>
      <c r="Q54" s="82">
        <v>6294</v>
      </c>
      <c r="R54" s="82"/>
      <c r="S54" s="82">
        <v>6361</v>
      </c>
      <c r="T54" s="82"/>
      <c r="U54" s="82">
        <v>6253</v>
      </c>
      <c r="V54" s="82"/>
      <c r="W54" s="82">
        <v>6453</v>
      </c>
      <c r="X54" s="82"/>
      <c r="Y54" s="82">
        <v>6884</v>
      </c>
      <c r="Z54" s="82"/>
      <c r="AA54" s="158" t="s">
        <v>91</v>
      </c>
      <c r="AB54" s="31"/>
      <c r="AC54" s="158" t="s">
        <v>91</v>
      </c>
      <c r="AD54" s="31"/>
      <c r="AE54" s="158" t="s">
        <v>91</v>
      </c>
      <c r="AF54" s="31"/>
      <c r="AG54" s="158" t="s">
        <v>91</v>
      </c>
      <c r="AH54" s="31"/>
      <c r="AI54" s="158" t="s">
        <v>91</v>
      </c>
      <c r="AJ54" s="31"/>
      <c r="AK54" s="158" t="s">
        <v>91</v>
      </c>
      <c r="AL54" s="31"/>
      <c r="AM54" s="158" t="s">
        <v>91</v>
      </c>
      <c r="AN54" s="31"/>
      <c r="AO54" s="25"/>
      <c r="AP54" s="26" t="s">
        <v>98</v>
      </c>
      <c r="AR54" s="101"/>
    </row>
    <row r="55" spans="2:44" ht="6.6" customHeight="1" x14ac:dyDescent="0.25">
      <c r="C55" s="52"/>
      <c r="D55" s="24"/>
      <c r="E55" s="37"/>
      <c r="F55" s="37"/>
      <c r="G55" s="37"/>
      <c r="H55" s="37"/>
      <c r="I55" s="37"/>
      <c r="J55" s="37"/>
      <c r="K55" s="37"/>
      <c r="L55" s="37"/>
      <c r="M55" s="37"/>
      <c r="N55" s="37"/>
      <c r="O55" s="37"/>
      <c r="P55" s="37"/>
      <c r="Q55" s="37"/>
      <c r="R55" s="37"/>
      <c r="S55" s="37"/>
      <c r="T55" s="37"/>
      <c r="U55" s="37"/>
      <c r="V55" s="37"/>
      <c r="W55" s="37"/>
      <c r="X55" s="37"/>
      <c r="Y55" s="37"/>
      <c r="Z55" s="37"/>
      <c r="AA55" s="37"/>
      <c r="AB55" s="31"/>
      <c r="AC55" s="37"/>
      <c r="AD55" s="31"/>
      <c r="AE55" s="37"/>
      <c r="AF55" s="31"/>
      <c r="AG55" s="37"/>
      <c r="AH55" s="31"/>
      <c r="AI55" s="37"/>
      <c r="AJ55" s="31"/>
      <c r="AK55" s="37"/>
      <c r="AL55" s="31"/>
      <c r="AM55" s="37"/>
      <c r="AN55" s="31"/>
      <c r="AO55" s="25"/>
      <c r="AP55" s="24"/>
    </row>
    <row r="56" spans="2:44" ht="10.5" customHeight="1" x14ac:dyDescent="0.25">
      <c r="C56" s="52"/>
      <c r="D56" s="80" t="s">
        <v>375</v>
      </c>
      <c r="E56" s="37"/>
      <c r="F56" s="37"/>
      <c r="G56" s="37"/>
      <c r="H56" s="37"/>
      <c r="I56" s="37"/>
      <c r="J56" s="37"/>
      <c r="K56" s="37"/>
      <c r="L56" s="37"/>
      <c r="M56" s="37"/>
      <c r="N56" s="37"/>
      <c r="O56" s="37"/>
      <c r="P56" s="37"/>
      <c r="Q56" s="37"/>
      <c r="R56" s="37"/>
      <c r="S56" s="37"/>
      <c r="T56" s="37"/>
      <c r="U56" s="37"/>
      <c r="V56" s="37"/>
      <c r="W56" s="37"/>
      <c r="X56" s="37"/>
      <c r="Y56" s="37"/>
      <c r="Z56" s="37"/>
      <c r="AA56" s="37"/>
      <c r="AB56" s="31"/>
      <c r="AC56" s="37"/>
      <c r="AD56" s="31"/>
      <c r="AE56" s="37"/>
      <c r="AF56" s="31"/>
      <c r="AG56" s="37"/>
      <c r="AH56" s="31"/>
      <c r="AI56" s="37"/>
      <c r="AJ56" s="31"/>
      <c r="AK56" s="37"/>
      <c r="AL56" s="31"/>
      <c r="AM56" s="37"/>
      <c r="AN56" s="31"/>
      <c r="AO56" s="25"/>
      <c r="AP56" s="80" t="s">
        <v>376</v>
      </c>
    </row>
    <row r="57" spans="2:44" ht="10.5" customHeight="1" x14ac:dyDescent="0.25">
      <c r="B57" s="52">
        <v>30</v>
      </c>
      <c r="C57" s="52"/>
      <c r="D57" s="24" t="s">
        <v>365</v>
      </c>
      <c r="E57" s="37">
        <v>60515</v>
      </c>
      <c r="F57" s="37"/>
      <c r="G57" s="37">
        <v>62881</v>
      </c>
      <c r="H57" s="37"/>
      <c r="I57" s="37">
        <v>76483</v>
      </c>
      <c r="J57" s="37"/>
      <c r="K57" s="37">
        <v>76006</v>
      </c>
      <c r="L57" s="37"/>
      <c r="M57" s="37">
        <v>72023</v>
      </c>
      <c r="N57" s="37"/>
      <c r="O57" s="37">
        <v>73490</v>
      </c>
      <c r="P57" s="37"/>
      <c r="Q57" s="37">
        <v>72629</v>
      </c>
      <c r="R57" s="37"/>
      <c r="S57" s="37">
        <v>92852</v>
      </c>
      <c r="T57" s="37"/>
      <c r="U57" s="37">
        <v>72246</v>
      </c>
      <c r="V57" s="37"/>
      <c r="W57" s="37">
        <v>66806</v>
      </c>
      <c r="X57" s="37"/>
      <c r="Y57" s="37">
        <v>67684</v>
      </c>
      <c r="Z57" s="37"/>
      <c r="AA57" s="440" t="s">
        <v>91</v>
      </c>
      <c r="AB57" s="31"/>
      <c r="AC57" s="440" t="s">
        <v>91</v>
      </c>
      <c r="AD57" s="31"/>
      <c r="AE57" s="461" t="s">
        <v>91</v>
      </c>
      <c r="AF57" s="31"/>
      <c r="AG57" s="461" t="s">
        <v>91</v>
      </c>
      <c r="AH57" s="31"/>
      <c r="AI57" s="461" t="s">
        <v>91</v>
      </c>
      <c r="AJ57" s="31"/>
      <c r="AK57" s="461" t="s">
        <v>91</v>
      </c>
      <c r="AL57" s="31"/>
      <c r="AM57" s="440" t="s">
        <v>91</v>
      </c>
      <c r="AN57" s="31"/>
      <c r="AO57" s="25"/>
      <c r="AP57" s="24" t="s">
        <v>366</v>
      </c>
    </row>
    <row r="58" spans="2:44" ht="10.5" customHeight="1" x14ac:dyDescent="0.25">
      <c r="B58" s="52">
        <v>31</v>
      </c>
      <c r="C58" s="52"/>
      <c r="D58" s="24" t="s">
        <v>367</v>
      </c>
      <c r="E58" s="37">
        <v>805</v>
      </c>
      <c r="F58" s="37"/>
      <c r="G58" s="37">
        <v>805</v>
      </c>
      <c r="H58" s="37"/>
      <c r="I58" s="37">
        <v>835</v>
      </c>
      <c r="J58" s="37"/>
      <c r="K58" s="37">
        <v>835</v>
      </c>
      <c r="L58" s="37"/>
      <c r="M58" s="37">
        <v>1879</v>
      </c>
      <c r="N58" s="37"/>
      <c r="O58" s="37">
        <v>2658</v>
      </c>
      <c r="P58" s="37"/>
      <c r="Q58" s="37">
        <v>2592</v>
      </c>
      <c r="R58" s="37"/>
      <c r="S58" s="37">
        <v>2581</v>
      </c>
      <c r="T58" s="37"/>
      <c r="U58" s="37">
        <v>2581</v>
      </c>
      <c r="V58" s="37"/>
      <c r="W58" s="37">
        <v>3723</v>
      </c>
      <c r="X58" s="37"/>
      <c r="Y58" s="37">
        <v>3796</v>
      </c>
      <c r="Z58" s="37"/>
      <c r="AA58" s="440" t="s">
        <v>91</v>
      </c>
      <c r="AB58" s="31"/>
      <c r="AC58" s="440" t="s">
        <v>91</v>
      </c>
      <c r="AD58" s="31"/>
      <c r="AE58" s="461" t="s">
        <v>91</v>
      </c>
      <c r="AF58" s="31"/>
      <c r="AG58" s="461" t="s">
        <v>91</v>
      </c>
      <c r="AH58" s="31"/>
      <c r="AI58" s="461" t="s">
        <v>91</v>
      </c>
      <c r="AJ58" s="31"/>
      <c r="AK58" s="461" t="s">
        <v>91</v>
      </c>
      <c r="AL58" s="31"/>
      <c r="AM58" s="440" t="s">
        <v>91</v>
      </c>
      <c r="AN58" s="31"/>
      <c r="AO58" s="25"/>
      <c r="AP58" s="24" t="s">
        <v>368</v>
      </c>
    </row>
    <row r="59" spans="2:44" ht="10.5" customHeight="1" x14ac:dyDescent="0.25">
      <c r="B59" s="52">
        <v>32</v>
      </c>
      <c r="C59" s="52"/>
      <c r="D59" s="24" t="s">
        <v>369</v>
      </c>
      <c r="E59" s="37">
        <v>185839</v>
      </c>
      <c r="F59" s="37"/>
      <c r="G59" s="37">
        <v>212322</v>
      </c>
      <c r="H59" s="37"/>
      <c r="I59" s="37">
        <v>212926</v>
      </c>
      <c r="J59" s="37"/>
      <c r="K59" s="37">
        <v>214780</v>
      </c>
      <c r="L59" s="37"/>
      <c r="M59" s="37">
        <v>221242</v>
      </c>
      <c r="N59" s="37"/>
      <c r="O59" s="37">
        <v>181603</v>
      </c>
      <c r="P59" s="37"/>
      <c r="Q59" s="37">
        <v>214163</v>
      </c>
      <c r="R59" s="37"/>
      <c r="S59" s="37">
        <v>222784</v>
      </c>
      <c r="T59" s="37"/>
      <c r="U59" s="37">
        <v>230352</v>
      </c>
      <c r="V59" s="37"/>
      <c r="W59" s="37">
        <v>243123</v>
      </c>
      <c r="X59" s="37"/>
      <c r="Y59" s="37">
        <v>290047</v>
      </c>
      <c r="Z59" s="37"/>
      <c r="AA59" s="440" t="s">
        <v>91</v>
      </c>
      <c r="AB59" s="31"/>
      <c r="AC59" s="440" t="s">
        <v>91</v>
      </c>
      <c r="AD59" s="31"/>
      <c r="AE59" s="461" t="s">
        <v>91</v>
      </c>
      <c r="AF59" s="31"/>
      <c r="AG59" s="461" t="s">
        <v>91</v>
      </c>
      <c r="AH59" s="31"/>
      <c r="AI59" s="461" t="s">
        <v>91</v>
      </c>
      <c r="AJ59" s="31"/>
      <c r="AK59" s="461" t="s">
        <v>91</v>
      </c>
      <c r="AL59" s="31"/>
      <c r="AM59" s="440" t="s">
        <v>91</v>
      </c>
      <c r="AN59" s="31"/>
      <c r="AO59" s="25"/>
      <c r="AP59" s="24" t="s">
        <v>370</v>
      </c>
    </row>
    <row r="60" spans="2:44" ht="10.5" customHeight="1" x14ac:dyDescent="0.25">
      <c r="B60" s="52">
        <v>33</v>
      </c>
      <c r="C60" s="52"/>
      <c r="D60" s="24" t="s">
        <v>373</v>
      </c>
      <c r="E60" s="37">
        <v>39485</v>
      </c>
      <c r="F60" s="37"/>
      <c r="G60" s="37">
        <v>51040</v>
      </c>
      <c r="H60" s="37"/>
      <c r="I60" s="37">
        <v>42852</v>
      </c>
      <c r="J60" s="37"/>
      <c r="K60" s="37">
        <v>34177</v>
      </c>
      <c r="L60" s="37"/>
      <c r="M60" s="37">
        <v>29743</v>
      </c>
      <c r="N60" s="37"/>
      <c r="O60" s="37">
        <v>31358</v>
      </c>
      <c r="P60" s="37"/>
      <c r="Q60" s="37">
        <v>31932</v>
      </c>
      <c r="R60" s="37"/>
      <c r="S60" s="37">
        <v>29922</v>
      </c>
      <c r="T60" s="37"/>
      <c r="U60" s="37">
        <v>31055</v>
      </c>
      <c r="V60" s="37"/>
      <c r="W60" s="37">
        <v>29890</v>
      </c>
      <c r="X60" s="37"/>
      <c r="Y60" s="37">
        <v>24371</v>
      </c>
      <c r="Z60" s="37"/>
      <c r="AA60" s="440" t="s">
        <v>91</v>
      </c>
      <c r="AB60" s="31"/>
      <c r="AC60" s="440" t="s">
        <v>91</v>
      </c>
      <c r="AD60" s="31"/>
      <c r="AE60" s="461" t="s">
        <v>91</v>
      </c>
      <c r="AF60" s="31"/>
      <c r="AG60" s="461" t="s">
        <v>91</v>
      </c>
      <c r="AH60" s="31"/>
      <c r="AI60" s="461" t="s">
        <v>91</v>
      </c>
      <c r="AJ60" s="31"/>
      <c r="AK60" s="461" t="s">
        <v>91</v>
      </c>
      <c r="AL60" s="31"/>
      <c r="AM60" s="440" t="s">
        <v>91</v>
      </c>
      <c r="AN60" s="31"/>
      <c r="AO60" s="25"/>
      <c r="AP60" s="24" t="s">
        <v>374</v>
      </c>
    </row>
    <row r="61" spans="2:44" ht="10.5" customHeight="1" x14ac:dyDescent="0.25">
      <c r="B61" s="52">
        <v>34</v>
      </c>
      <c r="C61" s="52"/>
      <c r="D61" s="26" t="s">
        <v>81</v>
      </c>
      <c r="E61" s="82">
        <v>286644</v>
      </c>
      <c r="F61" s="82"/>
      <c r="G61" s="82">
        <v>327048</v>
      </c>
      <c r="H61" s="82"/>
      <c r="I61" s="82">
        <v>333096</v>
      </c>
      <c r="J61" s="82"/>
      <c r="K61" s="82">
        <v>325798</v>
      </c>
      <c r="L61" s="82"/>
      <c r="M61" s="82">
        <v>324887</v>
      </c>
      <c r="N61" s="82"/>
      <c r="O61" s="82">
        <v>289109</v>
      </c>
      <c r="P61" s="82"/>
      <c r="Q61" s="82">
        <v>321316</v>
      </c>
      <c r="R61" s="82"/>
      <c r="S61" s="82">
        <v>348139</v>
      </c>
      <c r="T61" s="82"/>
      <c r="U61" s="82">
        <v>336234</v>
      </c>
      <c r="V61" s="82"/>
      <c r="W61" s="82">
        <v>343542</v>
      </c>
      <c r="X61" s="82"/>
      <c r="Y61" s="82">
        <v>385898</v>
      </c>
      <c r="Z61" s="82"/>
      <c r="AA61" s="158" t="s">
        <v>91</v>
      </c>
      <c r="AB61" s="31"/>
      <c r="AC61" s="158" t="s">
        <v>91</v>
      </c>
      <c r="AD61" s="31"/>
      <c r="AE61" s="158" t="s">
        <v>91</v>
      </c>
      <c r="AF61" s="31"/>
      <c r="AG61" s="158" t="s">
        <v>91</v>
      </c>
      <c r="AH61" s="31"/>
      <c r="AI61" s="158" t="s">
        <v>91</v>
      </c>
      <c r="AJ61" s="31"/>
      <c r="AK61" s="158" t="s">
        <v>91</v>
      </c>
      <c r="AL61" s="31"/>
      <c r="AM61" s="158" t="s">
        <v>91</v>
      </c>
      <c r="AN61" s="31"/>
      <c r="AO61" s="25"/>
      <c r="AP61" s="26" t="s">
        <v>98</v>
      </c>
      <c r="AR61" s="101"/>
    </row>
    <row r="62" spans="2:44" ht="6" customHeight="1" x14ac:dyDescent="0.25">
      <c r="B62" s="97"/>
      <c r="C62" s="97"/>
      <c r="D62" s="164"/>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63"/>
      <c r="AC62" s="165"/>
      <c r="AD62" s="63"/>
      <c r="AE62" s="165"/>
      <c r="AF62" s="63"/>
      <c r="AG62" s="165"/>
      <c r="AH62" s="63"/>
      <c r="AI62" s="165"/>
      <c r="AJ62" s="63"/>
      <c r="AK62" s="165"/>
      <c r="AL62" s="63"/>
      <c r="AM62" s="165"/>
      <c r="AN62" s="63"/>
      <c r="AO62" s="22"/>
      <c r="AP62" s="164"/>
    </row>
    <row r="63" spans="2:44" ht="6" customHeight="1"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17"/>
      <c r="AB63" s="217"/>
      <c r="AC63" s="388"/>
      <c r="AD63" s="388"/>
      <c r="AE63" s="466"/>
      <c r="AF63" s="466"/>
      <c r="AG63" s="466"/>
      <c r="AH63" s="466"/>
      <c r="AI63" s="466"/>
      <c r="AJ63" s="466"/>
      <c r="AK63" s="466"/>
      <c r="AL63" s="466"/>
      <c r="AM63" s="24"/>
      <c r="AN63" s="24"/>
      <c r="AO63" s="24"/>
      <c r="AP63" s="24"/>
    </row>
    <row r="64" spans="2:44" x14ac:dyDescent="0.25">
      <c r="B64" s="367" t="s">
        <v>773</v>
      </c>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row>
    <row r="65" spans="2:42" x14ac:dyDescent="0.25">
      <c r="B65" s="365" t="s">
        <v>777</v>
      </c>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row>
    <row r="66" spans="2:42" ht="7.5" customHeight="1" x14ac:dyDescent="0.25">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row>
  </sheetData>
  <mergeCells count="20">
    <mergeCell ref="AE5:AF5"/>
    <mergeCell ref="AK5:AL5"/>
    <mergeCell ref="AI5:AJ5"/>
    <mergeCell ref="AG5:AH5"/>
    <mergeCell ref="AO5:AP5"/>
    <mergeCell ref="AM5:AN5"/>
    <mergeCell ref="AA5:AB5"/>
    <mergeCell ref="AC5:AD5"/>
    <mergeCell ref="B5:D5"/>
    <mergeCell ref="S5:T5"/>
    <mergeCell ref="U5:V5"/>
    <mergeCell ref="W5:X5"/>
    <mergeCell ref="Y5:Z5"/>
    <mergeCell ref="E5:F5"/>
    <mergeCell ref="G5:H5"/>
    <mergeCell ref="I5:J5"/>
    <mergeCell ref="K5:L5"/>
    <mergeCell ref="M5:N5"/>
    <mergeCell ref="O5:P5"/>
    <mergeCell ref="Q5:R5"/>
  </mergeCells>
  <printOptions horizontalCentered="1"/>
  <pageMargins left="0" right="0" top="0" bottom="0" header="0" footer="0"/>
  <pageSetup paperSize="9" scale="9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75"/>
  <sheetViews>
    <sheetView workbookViewId="0"/>
  </sheetViews>
  <sheetFormatPr defaultRowHeight="14.25" outlineLevelCol="1" x14ac:dyDescent="0.25"/>
  <cols>
    <col min="1" max="1" width="0.5703125" style="20" customWidth="1"/>
    <col min="2" max="2" width="2.7109375" style="20" customWidth="1"/>
    <col min="3" max="3" width="0.85546875" style="20" customWidth="1"/>
    <col min="4" max="4" width="29.5703125" style="20" customWidth="1"/>
    <col min="5" max="5" width="6.5703125" style="20" hidden="1" customWidth="1" outlineLevel="1"/>
    <col min="6" max="6" width="1.28515625" style="20" hidden="1" customWidth="1" outlineLevel="1"/>
    <col min="7" max="7" width="6.5703125" style="20" hidden="1" customWidth="1" outlineLevel="1"/>
    <col min="8" max="8" width="1.28515625" style="20" hidden="1" customWidth="1" outlineLevel="1"/>
    <col min="9" max="9" width="6.5703125" style="20" hidden="1" customWidth="1" outlineLevel="1"/>
    <col min="10" max="10" width="1.28515625" style="20" hidden="1" customWidth="1" outlineLevel="1"/>
    <col min="11" max="11" width="6.5703125" style="20" hidden="1" customWidth="1" outlineLevel="1"/>
    <col min="12" max="12" width="1.28515625" style="20" hidden="1" customWidth="1" outlineLevel="1"/>
    <col min="13" max="13" width="6.5703125" style="20" hidden="1" customWidth="1" outlineLevel="1"/>
    <col min="14" max="14" width="1.28515625" style="20" hidden="1" customWidth="1" outlineLevel="1"/>
    <col min="15" max="15" width="6.5703125" style="20" hidden="1" customWidth="1" outlineLevel="1"/>
    <col min="16" max="16" width="1.28515625" style="20" hidden="1" customWidth="1" outlineLevel="1"/>
    <col min="17" max="17" width="6.5703125" style="20" hidden="1" customWidth="1" outlineLevel="1"/>
    <col min="18" max="18" width="1.28515625" style="20" hidden="1" customWidth="1" outlineLevel="1"/>
    <col min="19" max="19" width="6.5703125" style="20" hidden="1" customWidth="1" outlineLevel="1"/>
    <col min="20" max="20" width="1.28515625" style="20" hidden="1" customWidth="1" outlineLevel="1"/>
    <col min="21" max="21" width="6.5703125" style="20" hidden="1" customWidth="1" outlineLevel="1"/>
    <col min="22" max="22" width="1.28515625" style="20" hidden="1" customWidth="1" outlineLevel="1"/>
    <col min="23" max="23" width="6.5703125" style="20" customWidth="1" collapsed="1"/>
    <col min="24" max="24" width="1.28515625" style="20" customWidth="1"/>
    <col min="25" max="25" width="6.5703125" style="20" bestFit="1" customWidth="1"/>
    <col min="26" max="26" width="1.28515625" style="20" customWidth="1"/>
    <col min="27" max="27" width="6.5703125" style="209" bestFit="1" customWidth="1"/>
    <col min="28" max="28" width="1.28515625" style="209" customWidth="1"/>
    <col min="29" max="29" width="6.5703125" style="383" bestFit="1" customWidth="1"/>
    <col min="30" max="30" width="1.28515625" style="383" customWidth="1"/>
    <col min="31" max="31" width="6.5703125" style="462" bestFit="1" customWidth="1"/>
    <col min="32" max="32" width="1.28515625" style="462" customWidth="1"/>
    <col min="33" max="33" width="6.5703125" style="462" bestFit="1" customWidth="1"/>
    <col min="34" max="34" width="1.28515625" style="462" customWidth="1"/>
    <col min="35" max="35" width="6.5703125" style="462" hidden="1" customWidth="1"/>
    <col min="36" max="36" width="1.28515625" style="462" hidden="1" customWidth="1"/>
    <col min="37" max="37" width="6.5703125" style="462" hidden="1" customWidth="1"/>
    <col min="38" max="38" width="1.28515625" style="462" hidden="1" customWidth="1"/>
    <col min="39" max="39" width="6.5703125" style="20" hidden="1" customWidth="1"/>
    <col min="40" max="40" width="1.28515625" style="20" hidden="1" customWidth="1"/>
    <col min="41" max="41" width="0.85546875" style="20" customWidth="1"/>
    <col min="42" max="42" width="29.42578125" style="20" customWidth="1"/>
    <col min="43" max="16384" width="9.140625" style="20"/>
  </cols>
  <sheetData>
    <row r="1" spans="2:42" x14ac:dyDescent="0.25">
      <c r="B1" s="64" t="s">
        <v>674</v>
      </c>
    </row>
    <row r="2" spans="2:42" x14ac:dyDescent="0.25">
      <c r="B2" s="332" t="s">
        <v>675</v>
      </c>
    </row>
    <row r="3" spans="2:42" ht="6" customHeight="1" x14ac:dyDescent="0.25">
      <c r="B3" s="79"/>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row>
    <row r="4" spans="2:42" ht="6" customHeight="1" x14ac:dyDescent="0.25"/>
    <row r="5" spans="2:42" ht="14.25" customHeight="1" x14ac:dyDescent="0.25">
      <c r="B5" s="648" t="s">
        <v>678</v>
      </c>
      <c r="C5" s="648"/>
      <c r="D5" s="648"/>
      <c r="E5" s="608">
        <v>2000</v>
      </c>
      <c r="F5" s="649"/>
      <c r="G5" s="608">
        <v>2001</v>
      </c>
      <c r="H5" s="649"/>
      <c r="I5" s="608">
        <v>2002</v>
      </c>
      <c r="J5" s="649"/>
      <c r="K5" s="608">
        <v>2003</v>
      </c>
      <c r="L5" s="649"/>
      <c r="M5" s="608">
        <v>2004</v>
      </c>
      <c r="N5" s="649"/>
      <c r="O5" s="608">
        <v>2005</v>
      </c>
      <c r="P5" s="649"/>
      <c r="Q5" s="608">
        <v>2006</v>
      </c>
      <c r="R5" s="649"/>
      <c r="S5" s="608">
        <v>2007</v>
      </c>
      <c r="T5" s="649"/>
      <c r="U5" s="608">
        <v>2008</v>
      </c>
      <c r="V5" s="649"/>
      <c r="W5" s="608">
        <v>2009</v>
      </c>
      <c r="X5" s="649"/>
      <c r="Y5" s="608">
        <v>2010</v>
      </c>
      <c r="Z5" s="649"/>
      <c r="AA5" s="608">
        <v>2011</v>
      </c>
      <c r="AB5" s="649"/>
      <c r="AC5" s="608">
        <v>2012</v>
      </c>
      <c r="AD5" s="649"/>
      <c r="AE5" s="608">
        <v>2013</v>
      </c>
      <c r="AF5" s="649"/>
      <c r="AG5" s="608">
        <v>2014</v>
      </c>
      <c r="AH5" s="649"/>
      <c r="AI5" s="608">
        <v>2015</v>
      </c>
      <c r="AJ5" s="649"/>
      <c r="AK5" s="608">
        <v>2016</v>
      </c>
      <c r="AL5" s="649"/>
      <c r="AM5" s="608">
        <v>2017</v>
      </c>
      <c r="AN5" s="649"/>
      <c r="AO5" s="648" t="s">
        <v>679</v>
      </c>
      <c r="AP5" s="650"/>
    </row>
    <row r="6" spans="2:42" ht="6" customHeight="1" x14ac:dyDescent="0.25">
      <c r="B6" s="97"/>
      <c r="C6" s="97"/>
      <c r="D6" s="97"/>
      <c r="E6" s="97"/>
      <c r="F6" s="98"/>
      <c r="G6" s="97"/>
      <c r="H6" s="98"/>
      <c r="I6" s="97"/>
      <c r="J6" s="98"/>
      <c r="K6" s="97"/>
      <c r="L6" s="98"/>
      <c r="M6" s="97"/>
      <c r="N6" s="98"/>
      <c r="O6" s="97"/>
      <c r="P6" s="98"/>
      <c r="Q6" s="97"/>
      <c r="R6" s="98"/>
      <c r="S6" s="97"/>
      <c r="T6" s="98"/>
      <c r="U6" s="97"/>
      <c r="V6" s="98"/>
      <c r="W6" s="97"/>
      <c r="X6" s="98"/>
      <c r="Y6" s="97"/>
      <c r="Z6" s="98"/>
      <c r="AA6" s="214"/>
      <c r="AB6" s="215"/>
      <c r="AC6" s="386"/>
      <c r="AD6" s="384"/>
      <c r="AE6" s="464"/>
      <c r="AF6" s="463"/>
      <c r="AG6" s="464"/>
      <c r="AH6" s="463"/>
      <c r="AI6" s="464"/>
      <c r="AJ6" s="463"/>
      <c r="AK6" s="464"/>
      <c r="AL6" s="463"/>
      <c r="AM6" s="97"/>
      <c r="AN6" s="98"/>
      <c r="AO6" s="97"/>
      <c r="AP6" s="98"/>
    </row>
    <row r="7" spans="2:42" ht="6" customHeight="1" x14ac:dyDescent="0.25">
      <c r="B7" s="52"/>
      <c r="C7" s="52"/>
      <c r="D7" s="24"/>
      <c r="E7" s="25"/>
      <c r="F7" s="25"/>
      <c r="G7" s="25"/>
      <c r="H7" s="25"/>
      <c r="I7" s="25"/>
      <c r="J7" s="25"/>
      <c r="K7" s="25"/>
      <c r="L7" s="25"/>
      <c r="M7" s="25"/>
      <c r="N7" s="25"/>
      <c r="O7" s="25"/>
      <c r="P7" s="25"/>
      <c r="Q7" s="25"/>
      <c r="R7" s="25"/>
      <c r="S7" s="25"/>
      <c r="T7" s="25"/>
      <c r="U7" s="25"/>
      <c r="V7" s="25"/>
      <c r="W7" s="25"/>
      <c r="X7" s="25"/>
      <c r="Y7" s="25"/>
      <c r="Z7" s="25"/>
      <c r="AA7" s="212"/>
      <c r="AB7" s="212"/>
      <c r="AC7" s="385"/>
      <c r="AD7" s="385"/>
      <c r="AE7" s="461"/>
      <c r="AF7" s="461"/>
      <c r="AG7" s="461"/>
      <c r="AH7" s="461"/>
      <c r="AI7" s="461"/>
      <c r="AJ7" s="461"/>
      <c r="AK7" s="461"/>
      <c r="AL7" s="461"/>
      <c r="AM7" s="25"/>
      <c r="AN7" s="25"/>
      <c r="AO7" s="25"/>
      <c r="AP7" s="24"/>
    </row>
    <row r="8" spans="2:42" ht="10.5" customHeight="1" x14ac:dyDescent="0.25">
      <c r="B8" s="52"/>
      <c r="C8" s="52"/>
      <c r="D8" s="80" t="s">
        <v>383</v>
      </c>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25"/>
      <c r="AP8" s="80" t="s">
        <v>384</v>
      </c>
    </row>
    <row r="9" spans="2:42" ht="6.6" customHeight="1" x14ac:dyDescent="0.25">
      <c r="B9" s="52"/>
      <c r="C9" s="52"/>
      <c r="D9" s="78"/>
      <c r="E9" s="92"/>
      <c r="F9" s="92"/>
      <c r="G9" s="92"/>
      <c r="H9" s="92"/>
      <c r="I9" s="92"/>
      <c r="J9" s="92"/>
      <c r="K9" s="92"/>
      <c r="L9" s="92"/>
      <c r="M9" s="92"/>
      <c r="N9" s="92"/>
      <c r="O9" s="92"/>
      <c r="P9" s="92"/>
      <c r="Q9" s="92"/>
      <c r="R9" s="92"/>
      <c r="S9" s="92"/>
      <c r="T9" s="92"/>
      <c r="U9" s="92"/>
      <c r="V9" s="92"/>
      <c r="W9" s="92"/>
      <c r="X9" s="92"/>
      <c r="Y9" s="92"/>
      <c r="Z9" s="92"/>
      <c r="AA9" s="37"/>
      <c r="AB9" s="92"/>
      <c r="AC9" s="37"/>
      <c r="AD9" s="92"/>
      <c r="AE9" s="37"/>
      <c r="AF9" s="92"/>
      <c r="AG9" s="37"/>
      <c r="AH9" s="92"/>
      <c r="AI9" s="37"/>
      <c r="AJ9" s="92"/>
      <c r="AK9" s="37"/>
      <c r="AL9" s="92"/>
      <c r="AM9" s="37"/>
      <c r="AN9" s="92"/>
      <c r="AO9" s="25"/>
      <c r="AP9" s="78"/>
    </row>
    <row r="10" spans="2:42" ht="10.5" customHeight="1" x14ac:dyDescent="0.25">
      <c r="B10" s="52"/>
      <c r="C10" s="52"/>
      <c r="D10" s="80" t="s">
        <v>385</v>
      </c>
      <c r="E10" s="92"/>
      <c r="F10" s="92"/>
      <c r="G10" s="92"/>
      <c r="H10" s="92"/>
      <c r="I10" s="92"/>
      <c r="J10" s="92"/>
      <c r="K10" s="92"/>
      <c r="L10" s="92"/>
      <c r="M10" s="92"/>
      <c r="N10" s="92"/>
      <c r="O10" s="92"/>
      <c r="P10" s="92"/>
      <c r="Q10" s="92"/>
      <c r="R10" s="92"/>
      <c r="S10" s="92"/>
      <c r="T10" s="92"/>
      <c r="U10" s="92"/>
      <c r="V10" s="92"/>
      <c r="W10" s="92"/>
      <c r="X10" s="92"/>
      <c r="Y10" s="92"/>
      <c r="Z10" s="92"/>
      <c r="AA10" s="37"/>
      <c r="AB10" s="92"/>
      <c r="AC10" s="37"/>
      <c r="AD10" s="92"/>
      <c r="AE10" s="37"/>
      <c r="AF10" s="92"/>
      <c r="AG10" s="37"/>
      <c r="AH10" s="92"/>
      <c r="AI10" s="37"/>
      <c r="AJ10" s="92"/>
      <c r="AK10" s="37"/>
      <c r="AL10" s="92"/>
      <c r="AM10" s="37"/>
      <c r="AN10" s="92"/>
      <c r="AO10" s="92"/>
      <c r="AP10" s="80" t="s">
        <v>386</v>
      </c>
    </row>
    <row r="11" spans="2:42" ht="10.5" customHeight="1" x14ac:dyDescent="0.25">
      <c r="B11" s="52">
        <v>35</v>
      </c>
      <c r="C11" s="52"/>
      <c r="D11" s="24" t="s">
        <v>387</v>
      </c>
      <c r="E11" s="37">
        <v>531</v>
      </c>
      <c r="F11" s="92"/>
      <c r="G11" s="37">
        <v>546</v>
      </c>
      <c r="H11" s="92"/>
      <c r="I11" s="37">
        <v>513</v>
      </c>
      <c r="J11" s="92"/>
      <c r="K11" s="37">
        <v>451</v>
      </c>
      <c r="L11" s="92"/>
      <c r="M11" s="37">
        <v>374</v>
      </c>
      <c r="N11" s="92"/>
      <c r="O11" s="37">
        <v>362</v>
      </c>
      <c r="P11" s="92"/>
      <c r="Q11" s="37">
        <v>339</v>
      </c>
      <c r="R11" s="92"/>
      <c r="S11" s="37">
        <v>336</v>
      </c>
      <c r="T11" s="92"/>
      <c r="U11" s="37">
        <v>335</v>
      </c>
      <c r="V11" s="92"/>
      <c r="W11" s="37">
        <v>334</v>
      </c>
      <c r="X11" s="92"/>
      <c r="Y11" s="37">
        <v>332</v>
      </c>
      <c r="Z11" s="37"/>
      <c r="AA11" s="37">
        <v>341</v>
      </c>
      <c r="AB11" s="217"/>
      <c r="AC11" s="37">
        <v>363</v>
      </c>
      <c r="AD11" s="388"/>
      <c r="AE11" s="37">
        <v>356</v>
      </c>
      <c r="AF11" s="466"/>
      <c r="AG11" s="37">
        <v>351</v>
      </c>
      <c r="AH11" s="466"/>
      <c r="AI11" s="37"/>
      <c r="AJ11" s="466"/>
      <c r="AK11" s="37"/>
      <c r="AL11" s="466"/>
      <c r="AM11" s="37"/>
      <c r="AN11" s="24"/>
      <c r="AO11" s="92"/>
      <c r="AP11" s="24" t="s">
        <v>388</v>
      </c>
    </row>
    <row r="12" spans="2:42" ht="10.5" customHeight="1" x14ac:dyDescent="0.25">
      <c r="B12" s="52">
        <v>36</v>
      </c>
      <c r="C12" s="52"/>
      <c r="D12" s="24" t="s">
        <v>389</v>
      </c>
      <c r="E12" s="37">
        <v>89</v>
      </c>
      <c r="F12" s="92"/>
      <c r="G12" s="37">
        <v>89</v>
      </c>
      <c r="H12" s="92"/>
      <c r="I12" s="37">
        <v>91</v>
      </c>
      <c r="J12" s="92"/>
      <c r="K12" s="37">
        <v>87</v>
      </c>
      <c r="L12" s="92"/>
      <c r="M12" s="37">
        <v>81</v>
      </c>
      <c r="N12" s="92"/>
      <c r="O12" s="37">
        <v>86</v>
      </c>
      <c r="P12" s="92"/>
      <c r="Q12" s="37">
        <v>86</v>
      </c>
      <c r="R12" s="92"/>
      <c r="S12" s="37">
        <v>79</v>
      </c>
      <c r="T12" s="92"/>
      <c r="U12" s="37">
        <v>88</v>
      </c>
      <c r="V12" s="92"/>
      <c r="W12" s="37">
        <v>88</v>
      </c>
      <c r="X12" s="92"/>
      <c r="Y12" s="37">
        <v>88</v>
      </c>
      <c r="Z12" s="37"/>
      <c r="AA12" s="37">
        <v>55</v>
      </c>
      <c r="AB12" s="217"/>
      <c r="AC12" s="37">
        <v>57</v>
      </c>
      <c r="AD12" s="388"/>
      <c r="AE12" s="37">
        <v>62</v>
      </c>
      <c r="AF12" s="466"/>
      <c r="AG12" s="37">
        <v>67</v>
      </c>
      <c r="AH12" s="466"/>
      <c r="AI12" s="37"/>
      <c r="AJ12" s="466"/>
      <c r="AK12" s="37"/>
      <c r="AL12" s="466"/>
      <c r="AM12" s="37"/>
      <c r="AN12" s="24"/>
      <c r="AO12" s="92"/>
      <c r="AP12" s="24" t="s">
        <v>390</v>
      </c>
    </row>
    <row r="13" spans="2:42" ht="10.5" customHeight="1" x14ac:dyDescent="0.25">
      <c r="B13" s="52">
        <v>37</v>
      </c>
      <c r="C13" s="52"/>
      <c r="D13" s="24" t="s">
        <v>391</v>
      </c>
      <c r="E13" s="37">
        <v>86</v>
      </c>
      <c r="F13" s="31"/>
      <c r="G13" s="37">
        <v>86</v>
      </c>
      <c r="H13" s="31"/>
      <c r="I13" s="37">
        <v>86</v>
      </c>
      <c r="J13" s="31"/>
      <c r="K13" s="37">
        <v>77</v>
      </c>
      <c r="L13" s="31"/>
      <c r="M13" s="37">
        <v>75</v>
      </c>
      <c r="N13" s="31"/>
      <c r="O13" s="37">
        <v>77</v>
      </c>
      <c r="P13" s="31"/>
      <c r="Q13" s="37">
        <v>77</v>
      </c>
      <c r="R13" s="31"/>
      <c r="S13" s="37">
        <v>77</v>
      </c>
      <c r="T13" s="31"/>
      <c r="U13" s="37">
        <v>81</v>
      </c>
      <c r="V13" s="31"/>
      <c r="W13" s="37">
        <v>81</v>
      </c>
      <c r="X13" s="92"/>
      <c r="Y13" s="37">
        <v>81</v>
      </c>
      <c r="AA13" s="37">
        <v>60</v>
      </c>
      <c r="AB13" s="217"/>
      <c r="AC13" s="37">
        <v>60</v>
      </c>
      <c r="AD13" s="388"/>
      <c r="AE13" s="37">
        <v>60</v>
      </c>
      <c r="AF13" s="466"/>
      <c r="AG13" s="37">
        <v>60</v>
      </c>
      <c r="AH13" s="466"/>
      <c r="AI13" s="37"/>
      <c r="AJ13" s="466"/>
      <c r="AK13" s="37"/>
      <c r="AL13" s="466"/>
      <c r="AM13" s="37"/>
      <c r="AN13" s="24"/>
      <c r="AO13" s="25"/>
      <c r="AP13" s="24" t="s">
        <v>392</v>
      </c>
    </row>
    <row r="14" spans="2:42" ht="10.5" customHeight="1" x14ac:dyDescent="0.25">
      <c r="B14" s="52">
        <v>38</v>
      </c>
      <c r="C14" s="52"/>
      <c r="D14" s="24" t="s">
        <v>393</v>
      </c>
      <c r="E14" s="37">
        <v>32</v>
      </c>
      <c r="F14" s="92"/>
      <c r="G14" s="37">
        <v>38</v>
      </c>
      <c r="H14" s="92"/>
      <c r="I14" s="37">
        <v>34</v>
      </c>
      <c r="J14" s="92"/>
      <c r="K14" s="37">
        <v>34</v>
      </c>
      <c r="L14" s="92"/>
      <c r="M14" s="37">
        <v>24</v>
      </c>
      <c r="N14" s="92"/>
      <c r="O14" s="37">
        <v>30</v>
      </c>
      <c r="P14" s="92"/>
      <c r="Q14" s="37">
        <v>30</v>
      </c>
      <c r="R14" s="92"/>
      <c r="S14" s="37">
        <v>29</v>
      </c>
      <c r="T14" s="92"/>
      <c r="U14" s="37">
        <v>27</v>
      </c>
      <c r="V14" s="92"/>
      <c r="W14" s="37">
        <v>28</v>
      </c>
      <c r="X14" s="92"/>
      <c r="Y14" s="37">
        <v>28</v>
      </c>
      <c r="AA14" s="37">
        <v>27</v>
      </c>
      <c r="AB14" s="217"/>
      <c r="AC14" s="37">
        <v>16</v>
      </c>
      <c r="AD14" s="388"/>
      <c r="AE14" s="37">
        <v>16</v>
      </c>
      <c r="AF14" s="466"/>
      <c r="AG14" s="37">
        <v>18</v>
      </c>
      <c r="AH14" s="466"/>
      <c r="AI14" s="37"/>
      <c r="AJ14" s="466"/>
      <c r="AK14" s="37"/>
      <c r="AL14" s="466"/>
      <c r="AM14" s="37"/>
      <c r="AN14" s="24"/>
      <c r="AO14" s="92"/>
      <c r="AP14" s="24" t="s">
        <v>394</v>
      </c>
    </row>
    <row r="15" spans="2:42" ht="10.5" customHeight="1" x14ac:dyDescent="0.25">
      <c r="B15" s="52">
        <v>39</v>
      </c>
      <c r="C15" s="52"/>
      <c r="D15" s="24" t="s">
        <v>395</v>
      </c>
      <c r="E15" s="37">
        <v>7</v>
      </c>
      <c r="F15" s="92"/>
      <c r="G15" s="37">
        <v>7</v>
      </c>
      <c r="H15" s="92"/>
      <c r="I15" s="37">
        <v>7</v>
      </c>
      <c r="J15" s="92"/>
      <c r="K15" s="37">
        <v>2</v>
      </c>
      <c r="L15" s="92"/>
      <c r="M15" s="37">
        <v>2</v>
      </c>
      <c r="N15" s="92"/>
      <c r="O15" s="37">
        <v>2</v>
      </c>
      <c r="P15" s="92"/>
      <c r="Q15" s="37">
        <v>2</v>
      </c>
      <c r="R15" s="92"/>
      <c r="S15" s="37">
        <v>2</v>
      </c>
      <c r="T15" s="92"/>
      <c r="U15" s="37">
        <v>2</v>
      </c>
      <c r="V15" s="92"/>
      <c r="W15" s="37">
        <v>4</v>
      </c>
      <c r="X15" s="92"/>
      <c r="Y15" s="37">
        <v>3</v>
      </c>
      <c r="AA15" s="37">
        <v>4</v>
      </c>
      <c r="AB15" s="217"/>
      <c r="AC15" s="37">
        <v>4</v>
      </c>
      <c r="AD15" s="388"/>
      <c r="AE15" s="37">
        <v>2</v>
      </c>
      <c r="AF15" s="466"/>
      <c r="AG15" s="92" t="s">
        <v>90</v>
      </c>
      <c r="AH15" s="466"/>
      <c r="AI15" s="37"/>
      <c r="AJ15" s="466"/>
      <c r="AK15" s="37"/>
      <c r="AL15" s="466"/>
      <c r="AM15" s="37"/>
      <c r="AN15" s="24"/>
      <c r="AO15" s="25"/>
      <c r="AP15" s="24" t="s">
        <v>396</v>
      </c>
    </row>
    <row r="16" spans="2:42" ht="10.5" customHeight="1" x14ac:dyDescent="0.25">
      <c r="B16" s="52">
        <v>40</v>
      </c>
      <c r="C16" s="52"/>
      <c r="D16" s="24" t="s">
        <v>371</v>
      </c>
      <c r="E16" s="92" t="s">
        <v>90</v>
      </c>
      <c r="F16" s="92"/>
      <c r="G16" s="92" t="s">
        <v>90</v>
      </c>
      <c r="H16" s="92"/>
      <c r="I16" s="92" t="s">
        <v>90</v>
      </c>
      <c r="J16" s="92"/>
      <c r="K16" s="92" t="s">
        <v>90</v>
      </c>
      <c r="L16" s="92"/>
      <c r="M16" s="92" t="s">
        <v>90</v>
      </c>
      <c r="N16" s="92"/>
      <c r="O16" s="92" t="s">
        <v>90</v>
      </c>
      <c r="P16" s="92"/>
      <c r="Q16" s="92" t="s">
        <v>90</v>
      </c>
      <c r="R16" s="31"/>
      <c r="S16" s="92" t="s">
        <v>90</v>
      </c>
      <c r="T16" s="92"/>
      <c r="U16" s="92" t="s">
        <v>90</v>
      </c>
      <c r="V16" s="92"/>
      <c r="W16" s="92" t="s">
        <v>90</v>
      </c>
      <c r="X16" s="92"/>
      <c r="Y16" s="92" t="s">
        <v>90</v>
      </c>
      <c r="Z16" s="31"/>
      <c r="AA16" s="92" t="s">
        <v>90</v>
      </c>
      <c r="AB16" s="217"/>
      <c r="AC16" s="92" t="s">
        <v>90</v>
      </c>
      <c r="AD16" s="388"/>
      <c r="AE16" s="92" t="s">
        <v>90</v>
      </c>
      <c r="AF16" s="466"/>
      <c r="AG16" s="92" t="s">
        <v>90</v>
      </c>
      <c r="AH16" s="466"/>
      <c r="AI16" s="92" t="s">
        <v>90</v>
      </c>
      <c r="AJ16" s="466"/>
      <c r="AK16" s="92" t="s">
        <v>90</v>
      </c>
      <c r="AL16" s="466"/>
      <c r="AM16" s="92" t="s">
        <v>90</v>
      </c>
      <c r="AN16" s="24"/>
      <c r="AO16" s="25"/>
      <c r="AP16" s="24" t="s">
        <v>397</v>
      </c>
    </row>
    <row r="17" spans="2:42" ht="10.5" customHeight="1" x14ac:dyDescent="0.25">
      <c r="B17" s="52">
        <v>41</v>
      </c>
      <c r="C17" s="52"/>
      <c r="D17" s="24" t="s">
        <v>398</v>
      </c>
      <c r="E17" s="37">
        <v>34</v>
      </c>
      <c r="F17" s="92"/>
      <c r="G17" s="37">
        <v>34</v>
      </c>
      <c r="H17" s="92"/>
      <c r="I17" s="37">
        <v>33</v>
      </c>
      <c r="J17" s="92"/>
      <c r="K17" s="37">
        <v>34</v>
      </c>
      <c r="L17" s="92"/>
      <c r="M17" s="37">
        <v>24</v>
      </c>
      <c r="N17" s="92"/>
      <c r="O17" s="37">
        <v>17</v>
      </c>
      <c r="P17" s="92"/>
      <c r="Q17" s="37">
        <v>20</v>
      </c>
      <c r="R17" s="92"/>
      <c r="S17" s="37">
        <v>19</v>
      </c>
      <c r="T17" s="92"/>
      <c r="U17" s="37">
        <v>19</v>
      </c>
      <c r="V17" s="92"/>
      <c r="W17" s="37">
        <v>19</v>
      </c>
      <c r="X17" s="92"/>
      <c r="Y17" s="37">
        <v>19</v>
      </c>
      <c r="Z17" s="31"/>
      <c r="AA17" s="37">
        <v>15</v>
      </c>
      <c r="AB17" s="217"/>
      <c r="AC17" s="37">
        <v>13</v>
      </c>
      <c r="AD17" s="388"/>
      <c r="AE17" s="37">
        <v>13</v>
      </c>
      <c r="AF17" s="466"/>
      <c r="AG17" s="37">
        <v>3</v>
      </c>
      <c r="AH17" s="466"/>
      <c r="AI17" s="37"/>
      <c r="AJ17" s="466"/>
      <c r="AK17" s="37"/>
      <c r="AL17" s="466"/>
      <c r="AM17" s="37"/>
      <c r="AN17" s="24"/>
      <c r="AO17" s="25"/>
      <c r="AP17" s="24" t="s">
        <v>399</v>
      </c>
    </row>
    <row r="18" spans="2:42" ht="10.5" customHeight="1" x14ac:dyDescent="0.25">
      <c r="B18" s="52">
        <v>42</v>
      </c>
      <c r="C18" s="52"/>
      <c r="D18" s="26" t="s">
        <v>257</v>
      </c>
      <c r="E18" s="82">
        <v>779</v>
      </c>
      <c r="F18" s="158"/>
      <c r="G18" s="82">
        <v>800</v>
      </c>
      <c r="H18" s="158"/>
      <c r="I18" s="82">
        <v>764</v>
      </c>
      <c r="J18" s="158"/>
      <c r="K18" s="82">
        <v>685</v>
      </c>
      <c r="L18" s="158"/>
      <c r="M18" s="82">
        <v>580</v>
      </c>
      <c r="N18" s="158"/>
      <c r="O18" s="82">
        <v>574</v>
      </c>
      <c r="P18" s="158"/>
      <c r="Q18" s="82">
        <v>554</v>
      </c>
      <c r="R18" s="158"/>
      <c r="S18" s="82">
        <v>542</v>
      </c>
      <c r="T18" s="158"/>
      <c r="U18" s="82">
        <v>552</v>
      </c>
      <c r="V18" s="158"/>
      <c r="W18" s="82">
        <v>554</v>
      </c>
      <c r="X18" s="158"/>
      <c r="Y18" s="82">
        <v>551</v>
      </c>
      <c r="Z18" s="84"/>
      <c r="AA18" s="82">
        <v>502</v>
      </c>
      <c r="AB18" s="217"/>
      <c r="AC18" s="82">
        <v>513</v>
      </c>
      <c r="AD18" s="388"/>
      <c r="AE18" s="82">
        <v>509</v>
      </c>
      <c r="AF18" s="466"/>
      <c r="AG18" s="82">
        <v>499</v>
      </c>
      <c r="AH18" s="466"/>
      <c r="AI18" s="82"/>
      <c r="AJ18" s="466"/>
      <c r="AK18" s="82"/>
      <c r="AL18" s="466"/>
      <c r="AM18" s="82"/>
      <c r="AN18" s="24"/>
      <c r="AO18" s="25"/>
      <c r="AP18" s="26" t="s">
        <v>98</v>
      </c>
    </row>
    <row r="19" spans="2:42" ht="6.6" customHeight="1" x14ac:dyDescent="0.25">
      <c r="B19" s="52"/>
      <c r="C19" s="52"/>
      <c r="D19" s="24"/>
      <c r="E19" s="37"/>
      <c r="F19" s="92"/>
      <c r="G19" s="37"/>
      <c r="H19" s="92"/>
      <c r="I19" s="37"/>
      <c r="J19" s="92"/>
      <c r="K19" s="37"/>
      <c r="L19" s="92"/>
      <c r="M19" s="37"/>
      <c r="N19" s="92"/>
      <c r="O19" s="37"/>
      <c r="P19" s="92"/>
      <c r="Q19" s="37"/>
      <c r="R19" s="92"/>
      <c r="S19" s="37"/>
      <c r="T19" s="92"/>
      <c r="U19" s="37"/>
      <c r="V19" s="92"/>
      <c r="W19" s="37"/>
      <c r="X19" s="92"/>
      <c r="Y19" s="37"/>
      <c r="Z19" s="31"/>
      <c r="AA19" s="37"/>
      <c r="AB19" s="217"/>
      <c r="AC19" s="37"/>
      <c r="AD19" s="388"/>
      <c r="AE19" s="37"/>
      <c r="AF19" s="466"/>
      <c r="AG19" s="37"/>
      <c r="AH19" s="466"/>
      <c r="AI19" s="37"/>
      <c r="AJ19" s="466"/>
      <c r="AK19" s="37"/>
      <c r="AL19" s="466"/>
      <c r="AM19" s="37"/>
      <c r="AN19" s="24"/>
      <c r="AO19" s="25"/>
      <c r="AP19" s="24"/>
    </row>
    <row r="20" spans="2:42" ht="10.5" customHeight="1" x14ac:dyDescent="0.25">
      <c r="B20" s="52"/>
      <c r="C20" s="52"/>
      <c r="D20" s="80" t="s">
        <v>400</v>
      </c>
      <c r="E20" s="37"/>
      <c r="F20" s="92"/>
      <c r="G20" s="37"/>
      <c r="H20" s="92"/>
      <c r="I20" s="37"/>
      <c r="J20" s="92"/>
      <c r="K20" s="37"/>
      <c r="L20" s="92"/>
      <c r="M20" s="37"/>
      <c r="N20" s="92"/>
      <c r="O20" s="37"/>
      <c r="P20" s="92"/>
      <c r="Q20" s="37"/>
      <c r="R20" s="92"/>
      <c r="S20" s="37"/>
      <c r="T20" s="92"/>
      <c r="U20" s="37"/>
      <c r="V20" s="92"/>
      <c r="W20" s="37"/>
      <c r="X20" s="92"/>
      <c r="Y20" s="37"/>
      <c r="Z20" s="31"/>
      <c r="AA20" s="37"/>
      <c r="AB20" s="217"/>
      <c r="AC20" s="37"/>
      <c r="AD20" s="388"/>
      <c r="AE20" s="37"/>
      <c r="AF20" s="466"/>
      <c r="AG20" s="37"/>
      <c r="AH20" s="466"/>
      <c r="AI20" s="37"/>
      <c r="AJ20" s="466"/>
      <c r="AK20" s="37"/>
      <c r="AL20" s="466"/>
      <c r="AM20" s="37"/>
      <c r="AN20" s="24"/>
      <c r="AO20" s="25"/>
      <c r="AP20" s="80" t="s">
        <v>401</v>
      </c>
    </row>
    <row r="21" spans="2:42" ht="10.5" customHeight="1" x14ac:dyDescent="0.25">
      <c r="B21" s="52">
        <v>43</v>
      </c>
      <c r="C21" s="52"/>
      <c r="D21" s="26" t="s">
        <v>402</v>
      </c>
      <c r="E21" s="82">
        <v>1010</v>
      </c>
      <c r="F21" s="158"/>
      <c r="G21" s="82">
        <v>1088</v>
      </c>
      <c r="H21" s="158"/>
      <c r="I21" s="82">
        <v>1171</v>
      </c>
      <c r="J21" s="158"/>
      <c r="K21" s="82">
        <v>1192</v>
      </c>
      <c r="L21" s="158"/>
      <c r="M21" s="82">
        <v>1204</v>
      </c>
      <c r="N21" s="158"/>
      <c r="O21" s="82">
        <v>1327</v>
      </c>
      <c r="P21" s="158"/>
      <c r="Q21" s="82">
        <v>1398</v>
      </c>
      <c r="R21" s="158"/>
      <c r="S21" s="82">
        <v>1635</v>
      </c>
      <c r="T21" s="158"/>
      <c r="U21" s="82">
        <v>1752</v>
      </c>
      <c r="V21" s="158"/>
      <c r="W21" s="82">
        <v>1737</v>
      </c>
      <c r="X21" s="158"/>
      <c r="Y21" s="82">
        <v>1823</v>
      </c>
      <c r="Z21" s="84"/>
      <c r="AA21" s="82">
        <v>1910</v>
      </c>
      <c r="AB21" s="26"/>
      <c r="AC21" s="82">
        <v>2133</v>
      </c>
      <c r="AD21" s="84"/>
      <c r="AE21" s="82">
        <v>2206</v>
      </c>
      <c r="AF21" s="31" t="s">
        <v>93</v>
      </c>
      <c r="AG21" s="82">
        <v>2307</v>
      </c>
      <c r="AH21" s="26"/>
      <c r="AI21" s="82"/>
      <c r="AJ21" s="26"/>
      <c r="AK21" s="82"/>
      <c r="AL21" s="26"/>
      <c r="AM21" s="82"/>
      <c r="AN21" s="26"/>
      <c r="AO21" s="273"/>
      <c r="AP21" s="26" t="s">
        <v>403</v>
      </c>
    </row>
    <row r="22" spans="2:42" ht="10.5" customHeight="1" x14ac:dyDescent="0.25">
      <c r="B22" s="52">
        <v>44</v>
      </c>
      <c r="C22" s="52"/>
      <c r="D22" s="32" t="s">
        <v>404</v>
      </c>
      <c r="E22" s="37">
        <v>260</v>
      </c>
      <c r="F22" s="92"/>
      <c r="G22" s="37">
        <v>266</v>
      </c>
      <c r="H22" s="92"/>
      <c r="I22" s="37">
        <v>316</v>
      </c>
      <c r="J22" s="92"/>
      <c r="K22" s="37">
        <v>320</v>
      </c>
      <c r="L22" s="92"/>
      <c r="M22" s="37">
        <v>328</v>
      </c>
      <c r="N22" s="92"/>
      <c r="O22" s="37">
        <v>415</v>
      </c>
      <c r="P22" s="92"/>
      <c r="Q22" s="37">
        <v>444</v>
      </c>
      <c r="R22" s="92"/>
      <c r="S22" s="37">
        <v>479</v>
      </c>
      <c r="T22" s="92"/>
      <c r="U22" s="37">
        <v>491</v>
      </c>
      <c r="V22" s="92"/>
      <c r="W22" s="37">
        <v>491</v>
      </c>
      <c r="X22" s="92"/>
      <c r="Y22" s="37">
        <v>501</v>
      </c>
      <c r="Z22" s="31"/>
      <c r="AA22" s="37">
        <v>521</v>
      </c>
      <c r="AB22" s="217"/>
      <c r="AC22" s="37">
        <v>529</v>
      </c>
      <c r="AD22" s="31"/>
      <c r="AE22" s="37">
        <v>569</v>
      </c>
      <c r="AF22" s="466"/>
      <c r="AG22" s="37">
        <v>573</v>
      </c>
      <c r="AH22" s="466"/>
      <c r="AI22" s="37"/>
      <c r="AJ22" s="466"/>
      <c r="AK22" s="37"/>
      <c r="AL22" s="466"/>
      <c r="AM22" s="37"/>
      <c r="AN22" s="24"/>
      <c r="AO22" s="25"/>
      <c r="AP22" s="32" t="s">
        <v>405</v>
      </c>
    </row>
    <row r="23" spans="2:42" ht="10.5" customHeight="1" x14ac:dyDescent="0.25">
      <c r="B23" s="52"/>
      <c r="C23" s="52"/>
      <c r="D23" s="32"/>
      <c r="E23" s="37"/>
      <c r="F23" s="92"/>
      <c r="G23" s="37"/>
      <c r="H23" s="92"/>
      <c r="I23" s="37"/>
      <c r="J23" s="92"/>
      <c r="K23" s="37"/>
      <c r="L23" s="92"/>
      <c r="M23" s="37"/>
      <c r="N23" s="92"/>
      <c r="O23" s="37"/>
      <c r="P23" s="92"/>
      <c r="Q23" s="37"/>
      <c r="R23" s="92"/>
      <c r="S23" s="37"/>
      <c r="T23" s="92"/>
      <c r="U23" s="37"/>
      <c r="V23" s="92"/>
      <c r="W23" s="37"/>
      <c r="X23" s="92"/>
      <c r="Y23" s="37"/>
      <c r="Z23" s="31"/>
      <c r="AA23" s="37"/>
      <c r="AB23" s="217"/>
      <c r="AC23" s="37"/>
      <c r="AD23" s="388"/>
      <c r="AE23" s="37"/>
      <c r="AF23" s="466"/>
      <c r="AG23" s="37"/>
      <c r="AH23" s="466"/>
      <c r="AI23" s="37"/>
      <c r="AJ23" s="466"/>
      <c r="AK23" s="37"/>
      <c r="AL23" s="466"/>
      <c r="AM23" s="37"/>
      <c r="AN23" s="24"/>
      <c r="AO23" s="25"/>
      <c r="AP23" s="32" t="s">
        <v>406</v>
      </c>
    </row>
    <row r="24" spans="2:42" ht="6.6" customHeight="1" x14ac:dyDescent="0.25">
      <c r="B24" s="52"/>
      <c r="C24" s="52"/>
      <c r="D24" s="24"/>
      <c r="E24" s="37"/>
      <c r="F24" s="92"/>
      <c r="G24" s="37"/>
      <c r="H24" s="92"/>
      <c r="I24" s="37"/>
      <c r="J24" s="92"/>
      <c r="K24" s="37"/>
      <c r="L24" s="92"/>
      <c r="M24" s="37"/>
      <c r="N24" s="92"/>
      <c r="O24" s="37"/>
      <c r="P24" s="92"/>
      <c r="Q24" s="37"/>
      <c r="R24" s="92"/>
      <c r="S24" s="37"/>
      <c r="T24" s="92"/>
      <c r="U24" s="37"/>
      <c r="V24" s="92"/>
      <c r="W24" s="37"/>
      <c r="X24" s="92"/>
      <c r="Y24" s="37"/>
      <c r="Z24" s="31"/>
      <c r="AA24" s="37"/>
      <c r="AB24" s="217"/>
      <c r="AC24" s="37"/>
      <c r="AD24" s="388"/>
      <c r="AE24" s="37"/>
      <c r="AF24" s="466"/>
      <c r="AG24" s="37"/>
      <c r="AH24" s="466"/>
      <c r="AI24" s="37"/>
      <c r="AJ24" s="466"/>
      <c r="AK24" s="37"/>
      <c r="AL24" s="466"/>
      <c r="AM24" s="37"/>
      <c r="AN24" s="24"/>
      <c r="AO24" s="25"/>
      <c r="AP24" s="24"/>
    </row>
    <row r="25" spans="2:42" ht="10.5" customHeight="1" x14ac:dyDescent="0.25">
      <c r="B25" s="52">
        <v>45</v>
      </c>
      <c r="C25" s="52"/>
      <c r="D25" s="26" t="s">
        <v>407</v>
      </c>
      <c r="E25" s="82">
        <v>1789</v>
      </c>
      <c r="F25" s="158">
        <v>0</v>
      </c>
      <c r="G25" s="82">
        <v>1888</v>
      </c>
      <c r="H25" s="158">
        <v>0</v>
      </c>
      <c r="I25" s="82">
        <v>1935</v>
      </c>
      <c r="J25" s="158">
        <v>0</v>
      </c>
      <c r="K25" s="82">
        <v>1877</v>
      </c>
      <c r="L25" s="158">
        <v>0</v>
      </c>
      <c r="M25" s="82">
        <v>1784</v>
      </c>
      <c r="N25" s="158">
        <v>0</v>
      </c>
      <c r="O25" s="82">
        <v>1901</v>
      </c>
      <c r="P25" s="158">
        <v>0</v>
      </c>
      <c r="Q25" s="82">
        <v>1952</v>
      </c>
      <c r="R25" s="158"/>
      <c r="S25" s="82">
        <v>2177</v>
      </c>
      <c r="T25" s="158"/>
      <c r="U25" s="82">
        <v>2304</v>
      </c>
      <c r="V25" s="158"/>
      <c r="W25" s="82">
        <v>2291</v>
      </c>
      <c r="X25" s="158"/>
      <c r="Y25" s="82">
        <v>2374</v>
      </c>
      <c r="Z25" s="84"/>
      <c r="AA25" s="82">
        <v>2412</v>
      </c>
      <c r="AB25" s="217"/>
      <c r="AC25" s="82">
        <v>2646</v>
      </c>
      <c r="AD25" s="84"/>
      <c r="AE25" s="82">
        <v>2715</v>
      </c>
      <c r="AF25" s="84" t="s">
        <v>93</v>
      </c>
      <c r="AG25" s="82">
        <v>2806</v>
      </c>
      <c r="AH25" s="84"/>
      <c r="AI25" s="82"/>
      <c r="AJ25" s="84"/>
      <c r="AK25" s="82"/>
      <c r="AL25" s="84"/>
      <c r="AM25" s="82"/>
      <c r="AN25" s="84"/>
      <c r="AO25" s="25"/>
      <c r="AP25" s="26" t="s">
        <v>408</v>
      </c>
    </row>
    <row r="26" spans="2:42" ht="6" customHeight="1" x14ac:dyDescent="0.25">
      <c r="B26" s="44"/>
      <c r="C26" s="44"/>
      <c r="D26" s="71"/>
      <c r="E26" s="102"/>
      <c r="F26" s="166"/>
      <c r="G26" s="102"/>
      <c r="H26" s="166"/>
      <c r="I26" s="102"/>
      <c r="J26" s="166"/>
      <c r="K26" s="102"/>
      <c r="L26" s="166"/>
      <c r="M26" s="102"/>
      <c r="N26" s="166"/>
      <c r="O26" s="102"/>
      <c r="P26" s="166"/>
      <c r="Q26" s="102"/>
      <c r="R26" s="166"/>
      <c r="S26" s="102"/>
      <c r="T26" s="166"/>
      <c r="U26" s="102"/>
      <c r="V26" s="166"/>
      <c r="W26" s="102"/>
      <c r="X26" s="166"/>
      <c r="Y26" s="102"/>
      <c r="Z26" s="104"/>
      <c r="AA26" s="102"/>
      <c r="AB26" s="87"/>
      <c r="AC26" s="102"/>
      <c r="AD26" s="87"/>
      <c r="AE26" s="102"/>
      <c r="AF26" s="87"/>
      <c r="AG26" s="102"/>
      <c r="AH26" s="87"/>
      <c r="AI26" s="102"/>
      <c r="AJ26" s="87"/>
      <c r="AK26" s="102"/>
      <c r="AL26" s="87"/>
      <c r="AM26" s="102"/>
      <c r="AN26" s="87"/>
      <c r="AO26" s="51"/>
      <c r="AP26" s="71"/>
    </row>
    <row r="27" spans="2:42" ht="6" customHeight="1" x14ac:dyDescent="0.25">
      <c r="B27" s="52"/>
      <c r="C27" s="52"/>
      <c r="D27" s="24"/>
      <c r="E27" s="37"/>
      <c r="F27" s="92"/>
      <c r="G27" s="37"/>
      <c r="H27" s="92"/>
      <c r="I27" s="37"/>
      <c r="J27" s="92"/>
      <c r="K27" s="37"/>
      <c r="L27" s="92"/>
      <c r="M27" s="37"/>
      <c r="N27" s="92"/>
      <c r="O27" s="37"/>
      <c r="P27" s="92"/>
      <c r="Q27" s="37"/>
      <c r="R27" s="92"/>
      <c r="S27" s="37"/>
      <c r="T27" s="92"/>
      <c r="U27" s="37"/>
      <c r="V27" s="92"/>
      <c r="W27" s="37"/>
      <c r="X27" s="92"/>
      <c r="Y27" s="37"/>
      <c r="Z27" s="24"/>
      <c r="AA27" s="37"/>
      <c r="AB27" s="217"/>
      <c r="AC27" s="37"/>
      <c r="AD27" s="388"/>
      <c r="AE27" s="37"/>
      <c r="AF27" s="466"/>
      <c r="AG27" s="37"/>
      <c r="AH27" s="466"/>
      <c r="AI27" s="37"/>
      <c r="AJ27" s="466"/>
      <c r="AK27" s="37"/>
      <c r="AL27" s="466"/>
      <c r="AM27" s="37"/>
      <c r="AN27" s="24"/>
      <c r="AO27" s="25"/>
      <c r="AP27" s="24"/>
    </row>
    <row r="28" spans="2:42" ht="10.5" customHeight="1" x14ac:dyDescent="0.25">
      <c r="B28" s="52"/>
      <c r="C28" s="52"/>
      <c r="D28" s="80" t="s">
        <v>409</v>
      </c>
      <c r="E28" s="37"/>
      <c r="F28" s="92"/>
      <c r="G28" s="37"/>
      <c r="H28" s="92"/>
      <c r="I28" s="37"/>
      <c r="J28" s="92"/>
      <c r="K28" s="37"/>
      <c r="L28" s="92"/>
      <c r="M28" s="37"/>
      <c r="N28" s="92"/>
      <c r="O28" s="37"/>
      <c r="P28" s="92"/>
      <c r="Q28" s="37"/>
      <c r="R28" s="92"/>
      <c r="S28" s="37"/>
      <c r="T28" s="92"/>
      <c r="U28" s="37"/>
      <c r="V28" s="92"/>
      <c r="W28" s="37"/>
      <c r="X28" s="92"/>
      <c r="Y28" s="37"/>
      <c r="Z28" s="24"/>
      <c r="AA28" s="37"/>
      <c r="AB28" s="217"/>
      <c r="AC28" s="37"/>
      <c r="AD28" s="388"/>
      <c r="AE28" s="37"/>
      <c r="AF28" s="466"/>
      <c r="AG28" s="37"/>
      <c r="AH28" s="466"/>
      <c r="AI28" s="37"/>
      <c r="AJ28" s="466"/>
      <c r="AK28" s="37"/>
      <c r="AL28" s="466"/>
      <c r="AM28" s="37"/>
      <c r="AN28" s="24"/>
      <c r="AO28" s="25"/>
      <c r="AP28" s="80" t="s">
        <v>410</v>
      </c>
    </row>
    <row r="29" spans="2:42" ht="6.6" customHeight="1" x14ac:dyDescent="0.25">
      <c r="B29" s="52"/>
      <c r="C29" s="52"/>
      <c r="D29" s="24"/>
      <c r="E29" s="37"/>
      <c r="F29" s="92"/>
      <c r="G29" s="37"/>
      <c r="H29" s="92"/>
      <c r="I29" s="37"/>
      <c r="J29" s="92"/>
      <c r="K29" s="37"/>
      <c r="L29" s="92"/>
      <c r="M29" s="37"/>
      <c r="N29" s="92"/>
      <c r="O29" s="37"/>
      <c r="P29" s="92"/>
      <c r="Q29" s="37"/>
      <c r="R29" s="92"/>
      <c r="S29" s="37"/>
      <c r="T29" s="92"/>
      <c r="U29" s="37"/>
      <c r="V29" s="92"/>
      <c r="W29" s="37"/>
      <c r="X29" s="92"/>
      <c r="Y29" s="37"/>
      <c r="Z29" s="24"/>
      <c r="AA29" s="37"/>
      <c r="AB29" s="217"/>
      <c r="AC29" s="37"/>
      <c r="AD29" s="388"/>
      <c r="AE29" s="37"/>
      <c r="AF29" s="466"/>
      <c r="AG29" s="37"/>
      <c r="AH29" s="466"/>
      <c r="AI29" s="37"/>
      <c r="AJ29" s="466"/>
      <c r="AK29" s="37"/>
      <c r="AL29" s="466"/>
      <c r="AM29" s="37"/>
      <c r="AN29" s="24"/>
      <c r="AO29" s="25"/>
      <c r="AP29" s="24"/>
    </row>
    <row r="30" spans="2:42" ht="10.5" customHeight="1" x14ac:dyDescent="0.25">
      <c r="B30" s="52"/>
      <c r="C30" s="52"/>
      <c r="D30" s="80" t="s">
        <v>411</v>
      </c>
      <c r="E30" s="37"/>
      <c r="F30" s="92"/>
      <c r="G30" s="37"/>
      <c r="H30" s="92"/>
      <c r="I30" s="37"/>
      <c r="J30" s="92"/>
      <c r="K30" s="37"/>
      <c r="L30" s="92"/>
      <c r="M30" s="37"/>
      <c r="N30" s="92"/>
      <c r="O30" s="37"/>
      <c r="P30" s="92"/>
      <c r="Q30" s="37"/>
      <c r="R30" s="92"/>
      <c r="S30" s="37"/>
      <c r="T30" s="92"/>
      <c r="U30" s="37"/>
      <c r="V30" s="92"/>
      <c r="W30" s="37"/>
      <c r="X30" s="92"/>
      <c r="Y30" s="37"/>
      <c r="Z30" s="24"/>
      <c r="AA30" s="37"/>
      <c r="AB30" s="217"/>
      <c r="AC30" s="37"/>
      <c r="AD30" s="388"/>
      <c r="AE30" s="37"/>
      <c r="AF30" s="466"/>
      <c r="AG30" s="37"/>
      <c r="AH30" s="466"/>
      <c r="AI30" s="37"/>
      <c r="AJ30" s="466"/>
      <c r="AK30" s="37"/>
      <c r="AL30" s="466"/>
      <c r="AM30" s="37"/>
      <c r="AN30" s="24"/>
      <c r="AO30" s="25"/>
      <c r="AP30" s="80" t="s">
        <v>412</v>
      </c>
    </row>
    <row r="31" spans="2:42" ht="10.5" customHeight="1" x14ac:dyDescent="0.25">
      <c r="B31" s="52">
        <v>46</v>
      </c>
      <c r="C31" s="52"/>
      <c r="D31" s="24" t="s">
        <v>387</v>
      </c>
      <c r="E31" s="37">
        <v>30982</v>
      </c>
      <c r="F31" s="92"/>
      <c r="G31" s="37">
        <v>32364</v>
      </c>
      <c r="H31" s="92"/>
      <c r="I31" s="37">
        <v>30593</v>
      </c>
      <c r="J31" s="92"/>
      <c r="K31" s="37">
        <v>27985</v>
      </c>
      <c r="L31" s="92"/>
      <c r="M31" s="37">
        <v>22908</v>
      </c>
      <c r="N31" s="92"/>
      <c r="O31" s="37">
        <v>22200</v>
      </c>
      <c r="P31" s="92"/>
      <c r="Q31" s="37">
        <v>21082</v>
      </c>
      <c r="R31" s="92"/>
      <c r="S31" s="37">
        <v>21016</v>
      </c>
      <c r="T31" s="92"/>
      <c r="U31" s="37">
        <v>20834</v>
      </c>
      <c r="V31" s="92"/>
      <c r="W31" s="37">
        <v>20998</v>
      </c>
      <c r="X31" s="92"/>
      <c r="Y31" s="37">
        <v>21004</v>
      </c>
      <c r="Z31" s="31"/>
      <c r="AA31" s="37">
        <v>22095</v>
      </c>
      <c r="AB31" s="217"/>
      <c r="AC31" s="37">
        <v>23727</v>
      </c>
      <c r="AD31" s="31"/>
      <c r="AE31" s="37">
        <v>23069</v>
      </c>
      <c r="AF31" s="31"/>
      <c r="AG31" s="37">
        <v>23330</v>
      </c>
      <c r="AH31" s="31"/>
      <c r="AI31" s="37"/>
      <c r="AJ31" s="31"/>
      <c r="AK31" s="37"/>
      <c r="AL31" s="31"/>
      <c r="AM31" s="37"/>
      <c r="AN31" s="31"/>
      <c r="AO31" s="25"/>
      <c r="AP31" s="24" t="s">
        <v>388</v>
      </c>
    </row>
    <row r="32" spans="2:42" ht="10.5" customHeight="1" x14ac:dyDescent="0.25">
      <c r="B32" s="52">
        <v>47</v>
      </c>
      <c r="C32" s="52"/>
      <c r="D32" s="24" t="s">
        <v>413</v>
      </c>
      <c r="E32" s="37">
        <v>73088</v>
      </c>
      <c r="F32" s="92"/>
      <c r="G32" s="37">
        <v>78869</v>
      </c>
      <c r="H32" s="92"/>
      <c r="I32" s="37">
        <v>85177</v>
      </c>
      <c r="J32" s="92"/>
      <c r="K32" s="37">
        <v>87078</v>
      </c>
      <c r="L32" s="92"/>
      <c r="M32" s="37">
        <v>86980</v>
      </c>
      <c r="N32" s="92"/>
      <c r="O32" s="37">
        <v>95009</v>
      </c>
      <c r="P32" s="92"/>
      <c r="Q32" s="37">
        <v>98181</v>
      </c>
      <c r="R32" s="92"/>
      <c r="S32" s="37">
        <v>107282</v>
      </c>
      <c r="T32" s="92"/>
      <c r="U32" s="37">
        <v>115249</v>
      </c>
      <c r="V32" s="92"/>
      <c r="W32" s="37">
        <v>113319</v>
      </c>
      <c r="X32" s="92"/>
      <c r="Y32" s="37">
        <v>117601</v>
      </c>
      <c r="Z32" s="31"/>
      <c r="AA32" s="37">
        <v>121719</v>
      </c>
      <c r="AB32" s="217"/>
      <c r="AC32" s="37">
        <v>144604</v>
      </c>
      <c r="AD32" s="31"/>
      <c r="AE32" s="37">
        <v>148466</v>
      </c>
      <c r="AF32" s="31" t="s">
        <v>93</v>
      </c>
      <c r="AG32" s="37">
        <v>155728</v>
      </c>
      <c r="AH32" s="31"/>
      <c r="AI32" s="37"/>
      <c r="AJ32" s="31"/>
      <c r="AK32" s="37"/>
      <c r="AL32" s="31"/>
      <c r="AM32" s="37"/>
      <c r="AN32" s="31"/>
      <c r="AO32" s="25"/>
      <c r="AP32" s="24" t="s">
        <v>414</v>
      </c>
    </row>
    <row r="33" spans="2:42" ht="10.5" customHeight="1" x14ac:dyDescent="0.25">
      <c r="B33" s="52">
        <v>48</v>
      </c>
      <c r="C33" s="52"/>
      <c r="D33" s="32" t="s">
        <v>404</v>
      </c>
      <c r="E33" s="37">
        <v>14048</v>
      </c>
      <c r="F33" s="92"/>
      <c r="G33" s="37">
        <v>14378</v>
      </c>
      <c r="H33" s="92"/>
      <c r="I33" s="37">
        <v>18842</v>
      </c>
      <c r="J33" s="92"/>
      <c r="K33" s="37">
        <v>19210</v>
      </c>
      <c r="L33" s="92"/>
      <c r="M33" s="37">
        <v>19332</v>
      </c>
      <c r="N33" s="92"/>
      <c r="O33" s="37">
        <v>24954</v>
      </c>
      <c r="P33" s="92"/>
      <c r="Q33" s="37">
        <v>26599</v>
      </c>
      <c r="R33" s="92"/>
      <c r="S33" s="37">
        <v>27019</v>
      </c>
      <c r="T33" s="92"/>
      <c r="U33" s="37">
        <v>27982</v>
      </c>
      <c r="V33" s="92"/>
      <c r="W33" s="37">
        <v>28002</v>
      </c>
      <c r="X33" s="92"/>
      <c r="Y33" s="37">
        <v>28558</v>
      </c>
      <c r="Z33" s="31"/>
      <c r="AA33" s="37">
        <v>30339</v>
      </c>
      <c r="AB33" s="299"/>
      <c r="AC33" s="37">
        <v>35906</v>
      </c>
      <c r="AD33" s="31"/>
      <c r="AE33" s="37">
        <v>38873</v>
      </c>
      <c r="AF33" s="31"/>
      <c r="AG33" s="37">
        <v>39149</v>
      </c>
      <c r="AH33" s="31"/>
      <c r="AI33" s="37"/>
      <c r="AJ33" s="31"/>
      <c r="AK33" s="37"/>
      <c r="AL33" s="31"/>
      <c r="AM33" s="37"/>
      <c r="AN33" s="31"/>
      <c r="AO33" s="25"/>
      <c r="AP33" s="32" t="s">
        <v>405</v>
      </c>
    </row>
    <row r="34" spans="2:42" ht="10.5" customHeight="1" x14ac:dyDescent="0.25">
      <c r="B34" s="52"/>
      <c r="C34" s="52"/>
      <c r="D34" s="32"/>
      <c r="E34" s="37"/>
      <c r="F34" s="92"/>
      <c r="G34" s="37"/>
      <c r="H34" s="92"/>
      <c r="I34" s="37"/>
      <c r="J34" s="92"/>
      <c r="K34" s="37"/>
      <c r="L34" s="92"/>
      <c r="M34" s="37"/>
      <c r="N34" s="92"/>
      <c r="O34" s="37"/>
      <c r="P34" s="92"/>
      <c r="Q34" s="37"/>
      <c r="R34" s="92"/>
      <c r="S34" s="37"/>
      <c r="T34" s="92"/>
      <c r="U34" s="37"/>
      <c r="V34" s="92"/>
      <c r="W34" s="37"/>
      <c r="X34" s="92"/>
      <c r="Y34" s="37"/>
      <c r="Z34" s="31"/>
      <c r="AA34" s="37"/>
      <c r="AB34" s="217"/>
      <c r="AC34" s="37"/>
      <c r="AD34" s="388"/>
      <c r="AE34" s="37"/>
      <c r="AF34" s="31"/>
      <c r="AG34" s="37"/>
      <c r="AH34" s="31"/>
      <c r="AI34" s="37"/>
      <c r="AJ34" s="466"/>
      <c r="AK34" s="37"/>
      <c r="AL34" s="466"/>
      <c r="AM34" s="37"/>
      <c r="AN34" s="24"/>
      <c r="AO34" s="25"/>
      <c r="AP34" s="32" t="s">
        <v>406</v>
      </c>
    </row>
    <row r="35" spans="2:42" ht="10.5" customHeight="1" x14ac:dyDescent="0.25">
      <c r="B35" s="52">
        <v>49</v>
      </c>
      <c r="C35" s="52"/>
      <c r="D35" s="26" t="s">
        <v>257</v>
      </c>
      <c r="E35" s="82">
        <v>104070</v>
      </c>
      <c r="F35" s="158"/>
      <c r="G35" s="82">
        <v>111233</v>
      </c>
      <c r="H35" s="158"/>
      <c r="I35" s="82">
        <v>115770</v>
      </c>
      <c r="J35" s="158"/>
      <c r="K35" s="82">
        <v>115063</v>
      </c>
      <c r="L35" s="158"/>
      <c r="M35" s="82">
        <v>109888</v>
      </c>
      <c r="N35" s="158"/>
      <c r="O35" s="82">
        <v>117209</v>
      </c>
      <c r="P35" s="158"/>
      <c r="Q35" s="82">
        <v>119263</v>
      </c>
      <c r="R35" s="158"/>
      <c r="S35" s="82">
        <v>128298</v>
      </c>
      <c r="T35" s="158"/>
      <c r="U35" s="82">
        <v>136083</v>
      </c>
      <c r="V35" s="158"/>
      <c r="W35" s="82">
        <v>134317</v>
      </c>
      <c r="X35" s="158"/>
      <c r="Y35" s="82">
        <v>138605</v>
      </c>
      <c r="Z35" s="84"/>
      <c r="AA35" s="82">
        <v>143814</v>
      </c>
      <c r="AB35" s="217"/>
      <c r="AC35" s="82">
        <v>168331</v>
      </c>
      <c r="AD35" s="84"/>
      <c r="AE35" s="82">
        <v>171535</v>
      </c>
      <c r="AF35" s="31" t="s">
        <v>93</v>
      </c>
      <c r="AG35" s="82">
        <v>179058</v>
      </c>
      <c r="AH35" s="31"/>
      <c r="AI35" s="82"/>
      <c r="AJ35" s="466"/>
      <c r="AK35" s="82"/>
      <c r="AL35" s="466"/>
      <c r="AM35" s="82"/>
      <c r="AN35" s="24"/>
      <c r="AO35" s="25"/>
      <c r="AP35" s="26" t="s">
        <v>98</v>
      </c>
    </row>
    <row r="36" spans="2:42" ht="6.6" customHeight="1" x14ac:dyDescent="0.25">
      <c r="B36" s="52"/>
      <c r="C36" s="52"/>
      <c r="D36" s="24"/>
      <c r="E36" s="37"/>
      <c r="F36" s="92"/>
      <c r="G36" s="37"/>
      <c r="H36" s="92"/>
      <c r="I36" s="37"/>
      <c r="J36" s="92"/>
      <c r="K36" s="37"/>
      <c r="L36" s="92"/>
      <c r="M36" s="37"/>
      <c r="N36" s="92"/>
      <c r="O36" s="37"/>
      <c r="P36" s="92"/>
      <c r="Q36" s="37"/>
      <c r="R36" s="92"/>
      <c r="S36" s="37"/>
      <c r="T36" s="92"/>
      <c r="U36" s="37"/>
      <c r="V36" s="92"/>
      <c r="W36" s="37"/>
      <c r="X36" s="92"/>
      <c r="Y36" s="37"/>
      <c r="Z36" s="31"/>
      <c r="AA36" s="37"/>
      <c r="AB36" s="217"/>
      <c r="AC36" s="37"/>
      <c r="AD36" s="388"/>
      <c r="AE36" s="37"/>
      <c r="AF36" s="31"/>
      <c r="AG36" s="37"/>
      <c r="AH36" s="31"/>
      <c r="AI36" s="37"/>
      <c r="AJ36" s="466"/>
      <c r="AK36" s="37"/>
      <c r="AL36" s="466"/>
      <c r="AM36" s="37"/>
      <c r="AN36" s="24"/>
      <c r="AO36" s="25"/>
      <c r="AP36" s="24"/>
    </row>
    <row r="37" spans="2:42" ht="10.5" customHeight="1" x14ac:dyDescent="0.25">
      <c r="B37" s="52"/>
      <c r="C37" s="52"/>
      <c r="D37" s="80" t="s">
        <v>415</v>
      </c>
      <c r="E37" s="37"/>
      <c r="F37" s="92"/>
      <c r="G37" s="37"/>
      <c r="H37" s="92"/>
      <c r="I37" s="37"/>
      <c r="J37" s="92"/>
      <c r="K37" s="37"/>
      <c r="L37" s="92"/>
      <c r="M37" s="37"/>
      <c r="N37" s="92"/>
      <c r="O37" s="37"/>
      <c r="P37" s="92"/>
      <c r="Q37" s="37"/>
      <c r="R37" s="92"/>
      <c r="S37" s="37"/>
      <c r="T37" s="92"/>
      <c r="U37" s="37"/>
      <c r="V37" s="92"/>
      <c r="W37" s="37"/>
      <c r="X37" s="92"/>
      <c r="Y37" s="37"/>
      <c r="Z37" s="31"/>
      <c r="AA37" s="37"/>
      <c r="AB37" s="217"/>
      <c r="AC37" s="37"/>
      <c r="AD37" s="388"/>
      <c r="AE37" s="37"/>
      <c r="AF37" s="31"/>
      <c r="AG37" s="37"/>
      <c r="AH37" s="31"/>
      <c r="AI37" s="37"/>
      <c r="AJ37" s="466"/>
      <c r="AK37" s="37"/>
      <c r="AL37" s="466"/>
      <c r="AM37" s="37"/>
      <c r="AN37" s="24"/>
      <c r="AO37" s="25"/>
      <c r="AP37" s="80" t="s">
        <v>416</v>
      </c>
    </row>
    <row r="38" spans="2:42" ht="10.5" customHeight="1" x14ac:dyDescent="0.25">
      <c r="B38" s="52">
        <v>50</v>
      </c>
      <c r="C38" s="52"/>
      <c r="D38" s="24" t="s">
        <v>391</v>
      </c>
      <c r="E38" s="37">
        <v>2596</v>
      </c>
      <c r="F38" s="92"/>
      <c r="G38" s="37">
        <v>2596</v>
      </c>
      <c r="H38" s="92"/>
      <c r="I38" s="37">
        <v>2596</v>
      </c>
      <c r="J38" s="92"/>
      <c r="K38" s="37">
        <v>2185</v>
      </c>
      <c r="L38" s="92"/>
      <c r="M38" s="37">
        <v>2133</v>
      </c>
      <c r="N38" s="92"/>
      <c r="O38" s="37">
        <v>2185</v>
      </c>
      <c r="P38" s="92"/>
      <c r="Q38" s="37">
        <v>2185</v>
      </c>
      <c r="R38" s="92"/>
      <c r="S38" s="37">
        <v>2185</v>
      </c>
      <c r="T38" s="92"/>
      <c r="U38" s="37">
        <v>2341</v>
      </c>
      <c r="V38" s="92"/>
      <c r="W38" s="37">
        <v>2341</v>
      </c>
      <c r="X38" s="92"/>
      <c r="Y38" s="37">
        <v>2341</v>
      </c>
      <c r="Z38" s="31"/>
      <c r="AA38" s="37">
        <v>1939</v>
      </c>
      <c r="AB38" s="217"/>
      <c r="AC38" s="37">
        <v>1939</v>
      </c>
      <c r="AD38" s="388"/>
      <c r="AE38" s="37">
        <v>1939</v>
      </c>
      <c r="AF38" s="31"/>
      <c r="AG38" s="37">
        <v>1939</v>
      </c>
      <c r="AH38" s="31"/>
      <c r="AI38" s="37"/>
      <c r="AJ38" s="466"/>
      <c r="AK38" s="37"/>
      <c r="AL38" s="466"/>
      <c r="AM38" s="37"/>
      <c r="AN38" s="24"/>
      <c r="AO38" s="25"/>
      <c r="AP38" s="24" t="s">
        <v>392</v>
      </c>
    </row>
    <row r="39" spans="2:42" ht="10.5" customHeight="1" x14ac:dyDescent="0.25">
      <c r="B39" s="52">
        <v>51</v>
      </c>
      <c r="C39" s="52"/>
      <c r="D39" s="24" t="s">
        <v>389</v>
      </c>
      <c r="E39" s="37">
        <v>4458</v>
      </c>
      <c r="F39" s="92"/>
      <c r="G39" s="37">
        <v>4458</v>
      </c>
      <c r="H39" s="92"/>
      <c r="I39" s="37">
        <v>4566</v>
      </c>
      <c r="J39" s="92"/>
      <c r="K39" s="37">
        <v>4350</v>
      </c>
      <c r="L39" s="92"/>
      <c r="M39" s="37">
        <v>4026</v>
      </c>
      <c r="N39" s="92"/>
      <c r="O39" s="37">
        <v>4302</v>
      </c>
      <c r="P39" s="92"/>
      <c r="Q39" s="37">
        <v>4302</v>
      </c>
      <c r="R39" s="92"/>
      <c r="S39" s="37">
        <v>3978</v>
      </c>
      <c r="T39" s="92"/>
      <c r="U39" s="37">
        <v>4410</v>
      </c>
      <c r="V39" s="92"/>
      <c r="W39" s="37">
        <v>4410</v>
      </c>
      <c r="X39" s="92"/>
      <c r="Y39" s="37">
        <v>4410</v>
      </c>
      <c r="Z39" s="31"/>
      <c r="AA39" s="37">
        <v>2826</v>
      </c>
      <c r="AB39" s="217"/>
      <c r="AC39" s="37">
        <v>2994</v>
      </c>
      <c r="AD39" s="388"/>
      <c r="AE39" s="37">
        <v>3234</v>
      </c>
      <c r="AF39" s="31"/>
      <c r="AG39" s="37">
        <v>3474</v>
      </c>
      <c r="AH39" s="31"/>
      <c r="AI39" s="37"/>
      <c r="AJ39" s="466"/>
      <c r="AK39" s="37"/>
      <c r="AL39" s="466"/>
      <c r="AM39" s="37"/>
      <c r="AN39" s="24"/>
      <c r="AO39" s="25"/>
      <c r="AP39" s="24" t="s">
        <v>390</v>
      </c>
    </row>
    <row r="40" spans="2:42" ht="10.5" customHeight="1" x14ac:dyDescent="0.25">
      <c r="B40" s="52">
        <v>52</v>
      </c>
      <c r="C40" s="52"/>
      <c r="D40" s="26" t="s">
        <v>257</v>
      </c>
      <c r="E40" s="82">
        <v>7054</v>
      </c>
      <c r="F40" s="158"/>
      <c r="G40" s="82">
        <v>7054</v>
      </c>
      <c r="H40" s="158"/>
      <c r="I40" s="82">
        <v>7162</v>
      </c>
      <c r="J40" s="158"/>
      <c r="K40" s="82">
        <v>6535</v>
      </c>
      <c r="L40" s="158"/>
      <c r="M40" s="82">
        <v>6159</v>
      </c>
      <c r="N40" s="158"/>
      <c r="O40" s="82">
        <v>6487</v>
      </c>
      <c r="P40" s="158"/>
      <c r="Q40" s="82">
        <v>6487</v>
      </c>
      <c r="R40" s="158"/>
      <c r="S40" s="82">
        <v>6163</v>
      </c>
      <c r="T40" s="158"/>
      <c r="U40" s="82">
        <v>6751</v>
      </c>
      <c r="V40" s="158"/>
      <c r="W40" s="82">
        <v>6751</v>
      </c>
      <c r="X40" s="158"/>
      <c r="Y40" s="82">
        <v>6751</v>
      </c>
      <c r="Z40" s="84"/>
      <c r="AA40" s="82">
        <v>4765</v>
      </c>
      <c r="AB40" s="217"/>
      <c r="AC40" s="82">
        <v>4933</v>
      </c>
      <c r="AD40" s="388"/>
      <c r="AE40" s="82">
        <v>5173</v>
      </c>
      <c r="AF40" s="31"/>
      <c r="AG40" s="82">
        <v>5413</v>
      </c>
      <c r="AH40" s="31"/>
      <c r="AI40" s="82"/>
      <c r="AJ40" s="466"/>
      <c r="AK40" s="82"/>
      <c r="AL40" s="466"/>
      <c r="AM40" s="82"/>
      <c r="AN40" s="24"/>
      <c r="AO40" s="25"/>
      <c r="AP40" s="26" t="s">
        <v>98</v>
      </c>
    </row>
    <row r="41" spans="2:42" ht="6.6" customHeight="1" x14ac:dyDescent="0.25">
      <c r="B41" s="52"/>
      <c r="C41" s="52"/>
      <c r="D41" s="24"/>
      <c r="E41" s="37"/>
      <c r="F41" s="92"/>
      <c r="G41" s="37"/>
      <c r="H41" s="92"/>
      <c r="I41" s="37"/>
      <c r="J41" s="92"/>
      <c r="K41" s="37"/>
      <c r="L41" s="92"/>
      <c r="M41" s="37"/>
      <c r="N41" s="92"/>
      <c r="O41" s="37"/>
      <c r="P41" s="92"/>
      <c r="Q41" s="37"/>
      <c r="R41" s="92"/>
      <c r="S41" s="37"/>
      <c r="T41" s="92"/>
      <c r="U41" s="37"/>
      <c r="V41" s="92"/>
      <c r="W41" s="37"/>
      <c r="X41" s="92"/>
      <c r="Y41" s="37"/>
      <c r="Z41" s="31"/>
      <c r="AA41" s="37"/>
      <c r="AB41" s="217"/>
      <c r="AC41" s="37"/>
      <c r="AD41" s="388"/>
      <c r="AE41" s="37"/>
      <c r="AF41" s="31"/>
      <c r="AG41" s="37"/>
      <c r="AH41" s="31"/>
      <c r="AI41" s="37"/>
      <c r="AJ41" s="466"/>
      <c r="AK41" s="37"/>
      <c r="AL41" s="466"/>
      <c r="AM41" s="37"/>
      <c r="AN41" s="24"/>
      <c r="AO41" s="25"/>
      <c r="AP41" s="24"/>
    </row>
    <row r="42" spans="2:42" ht="10.5" customHeight="1" x14ac:dyDescent="0.25">
      <c r="B42" s="52">
        <v>53</v>
      </c>
      <c r="C42" s="52"/>
      <c r="D42" s="26" t="s">
        <v>417</v>
      </c>
      <c r="E42" s="82">
        <v>111124</v>
      </c>
      <c r="F42" s="158"/>
      <c r="G42" s="82">
        <v>118287</v>
      </c>
      <c r="H42" s="158"/>
      <c r="I42" s="82">
        <v>122932</v>
      </c>
      <c r="J42" s="158"/>
      <c r="K42" s="82">
        <v>121598</v>
      </c>
      <c r="L42" s="158"/>
      <c r="M42" s="82">
        <v>116047</v>
      </c>
      <c r="N42" s="158"/>
      <c r="O42" s="82">
        <v>123696</v>
      </c>
      <c r="P42" s="158"/>
      <c r="Q42" s="82">
        <v>125750</v>
      </c>
      <c r="R42" s="158"/>
      <c r="S42" s="82">
        <v>134461</v>
      </c>
      <c r="T42" s="158"/>
      <c r="U42" s="82">
        <v>142834</v>
      </c>
      <c r="V42" s="158"/>
      <c r="W42" s="82">
        <v>141068</v>
      </c>
      <c r="X42" s="158"/>
      <c r="Y42" s="82">
        <v>145356</v>
      </c>
      <c r="Z42" s="84"/>
      <c r="AA42" s="82">
        <v>148579</v>
      </c>
      <c r="AB42" s="217"/>
      <c r="AC42" s="82">
        <v>173264</v>
      </c>
      <c r="AD42" s="84"/>
      <c r="AE42" s="82">
        <v>176708</v>
      </c>
      <c r="AF42" s="31" t="s">
        <v>93</v>
      </c>
      <c r="AG42" s="82">
        <v>184471</v>
      </c>
      <c r="AH42" s="31"/>
      <c r="AI42" s="82"/>
      <c r="AJ42" s="466"/>
      <c r="AK42" s="82"/>
      <c r="AL42" s="466"/>
      <c r="AM42" s="82"/>
      <c r="AN42" s="24"/>
      <c r="AO42" s="25"/>
      <c r="AP42" s="26" t="s">
        <v>418</v>
      </c>
    </row>
    <row r="43" spans="2:42" ht="4.5" customHeight="1" x14ac:dyDescent="0.25">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202"/>
      <c r="AB43" s="126"/>
      <c r="AC43" s="380"/>
      <c r="AD43" s="126"/>
      <c r="AE43" s="457"/>
      <c r="AF43" s="126"/>
      <c r="AG43" s="457"/>
      <c r="AH43" s="126"/>
      <c r="AI43" s="457"/>
      <c r="AJ43" s="126"/>
      <c r="AK43" s="457"/>
      <c r="AL43" s="126"/>
      <c r="AM43" s="6"/>
      <c r="AN43" s="126"/>
      <c r="AO43" s="126"/>
      <c r="AP43" s="126"/>
    </row>
    <row r="44" spans="2:42" x14ac:dyDescent="0.25">
      <c r="B44" s="70"/>
    </row>
    <row r="45" spans="2:42" s="373" customFormat="1" x14ac:dyDescent="0.25">
      <c r="B45" s="375"/>
      <c r="AC45" s="383"/>
      <c r="AD45" s="383"/>
      <c r="AE45" s="462"/>
      <c r="AF45" s="462"/>
      <c r="AG45" s="462"/>
      <c r="AH45" s="462"/>
      <c r="AI45" s="462"/>
      <c r="AJ45" s="462"/>
      <c r="AK45" s="462"/>
      <c r="AL45" s="462"/>
    </row>
    <row r="46" spans="2:42" s="373" customFormat="1" x14ac:dyDescent="0.25">
      <c r="B46" s="375"/>
      <c r="AC46" s="383"/>
      <c r="AD46" s="383"/>
      <c r="AE46" s="462"/>
      <c r="AF46" s="462"/>
      <c r="AG46" s="462"/>
      <c r="AH46" s="462"/>
      <c r="AI46" s="462"/>
      <c r="AJ46" s="462"/>
      <c r="AK46" s="462"/>
      <c r="AL46" s="462"/>
    </row>
    <row r="47" spans="2:42" s="373" customFormat="1" x14ac:dyDescent="0.25">
      <c r="B47" s="375"/>
      <c r="AC47" s="383"/>
      <c r="AD47" s="383"/>
      <c r="AE47" s="462"/>
      <c r="AF47" s="462"/>
      <c r="AG47" s="462"/>
      <c r="AH47" s="462"/>
      <c r="AI47" s="462"/>
      <c r="AJ47" s="462"/>
      <c r="AK47" s="462"/>
      <c r="AL47" s="462"/>
    </row>
    <row r="49" spans="2:42" x14ac:dyDescent="0.25">
      <c r="B49" s="64" t="s">
        <v>654</v>
      </c>
    </row>
    <row r="50" spans="2:42" s="305" customFormat="1" x14ac:dyDescent="0.25">
      <c r="B50" s="332" t="s">
        <v>655</v>
      </c>
      <c r="AC50" s="383"/>
      <c r="AD50" s="383"/>
      <c r="AE50" s="462"/>
      <c r="AF50" s="462"/>
      <c r="AG50" s="462"/>
      <c r="AH50" s="462"/>
      <c r="AI50" s="462"/>
      <c r="AJ50" s="462"/>
      <c r="AK50" s="462"/>
      <c r="AL50" s="462"/>
    </row>
    <row r="51" spans="2:42" ht="6" customHeight="1" x14ac:dyDescent="0.25">
      <c r="B51" s="79"/>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row>
    <row r="52" spans="2:42" ht="6" customHeight="1" x14ac:dyDescent="0.25"/>
    <row r="53" spans="2:42" ht="13.5" customHeight="1" x14ac:dyDescent="0.25">
      <c r="B53" s="648" t="s">
        <v>678</v>
      </c>
      <c r="C53" s="648"/>
      <c r="D53" s="648"/>
      <c r="E53" s="608">
        <v>2000</v>
      </c>
      <c r="F53" s="649"/>
      <c r="G53" s="608">
        <v>2001</v>
      </c>
      <c r="H53" s="649"/>
      <c r="I53" s="608">
        <v>2002</v>
      </c>
      <c r="J53" s="649"/>
      <c r="K53" s="608">
        <v>2003</v>
      </c>
      <c r="L53" s="649"/>
      <c r="M53" s="608">
        <v>2004</v>
      </c>
      <c r="N53" s="649"/>
      <c r="O53" s="608">
        <v>2005</v>
      </c>
      <c r="P53" s="649"/>
      <c r="Q53" s="608">
        <v>2006</v>
      </c>
      <c r="R53" s="649"/>
      <c r="S53" s="608">
        <v>2007</v>
      </c>
      <c r="T53" s="649"/>
      <c r="U53" s="608">
        <v>2008</v>
      </c>
      <c r="V53" s="649"/>
      <c r="W53" s="608">
        <v>2009</v>
      </c>
      <c r="X53" s="649"/>
      <c r="Y53" s="608">
        <v>2010</v>
      </c>
      <c r="Z53" s="649"/>
      <c r="AA53" s="608">
        <v>2011</v>
      </c>
      <c r="AB53" s="649"/>
      <c r="AC53" s="608">
        <v>2012</v>
      </c>
      <c r="AD53" s="649"/>
      <c r="AE53" s="608">
        <v>2013</v>
      </c>
      <c r="AF53" s="649"/>
      <c r="AG53" s="608">
        <v>2014</v>
      </c>
      <c r="AH53" s="649"/>
      <c r="AI53" s="608">
        <v>2015</v>
      </c>
      <c r="AJ53" s="649"/>
      <c r="AK53" s="608">
        <v>2016</v>
      </c>
      <c r="AL53" s="649"/>
      <c r="AM53" s="608">
        <v>2017</v>
      </c>
      <c r="AN53" s="649"/>
      <c r="AO53" s="648" t="s">
        <v>679</v>
      </c>
      <c r="AP53" s="648"/>
    </row>
    <row r="54" spans="2:42" ht="6" customHeight="1" x14ac:dyDescent="0.25">
      <c r="B54" s="96"/>
      <c r="C54" s="96"/>
      <c r="D54" s="96"/>
      <c r="E54" s="97"/>
      <c r="F54" s="98"/>
      <c r="G54" s="97"/>
      <c r="H54" s="98"/>
      <c r="I54" s="97"/>
      <c r="J54" s="98"/>
      <c r="K54" s="97"/>
      <c r="L54" s="98"/>
      <c r="M54" s="97"/>
      <c r="N54" s="98"/>
      <c r="O54" s="97"/>
      <c r="P54" s="98"/>
      <c r="Q54" s="97"/>
      <c r="R54" s="98"/>
      <c r="S54" s="97"/>
      <c r="T54" s="98"/>
      <c r="U54" s="97"/>
      <c r="V54" s="98"/>
      <c r="W54" s="97"/>
      <c r="X54" s="98"/>
      <c r="Y54" s="97"/>
      <c r="Z54" s="98"/>
      <c r="AA54" s="214"/>
      <c r="AB54" s="215"/>
      <c r="AC54" s="386"/>
      <c r="AD54" s="384"/>
      <c r="AE54" s="464"/>
      <c r="AF54" s="463"/>
      <c r="AG54" s="464"/>
      <c r="AH54" s="463"/>
      <c r="AI54" s="464"/>
      <c r="AJ54" s="463"/>
      <c r="AK54" s="464"/>
      <c r="AL54" s="463"/>
      <c r="AM54" s="97"/>
      <c r="AN54" s="98"/>
      <c r="AO54" s="96"/>
      <c r="AP54" s="96"/>
    </row>
    <row r="55" spans="2:42" ht="6" customHeight="1" x14ac:dyDescent="0.25">
      <c r="B55" s="52"/>
      <c r="C55" s="52"/>
      <c r="D55" s="141"/>
      <c r="E55" s="25"/>
      <c r="F55" s="25"/>
      <c r="G55" s="25"/>
      <c r="H55" s="25"/>
      <c r="I55" s="25"/>
      <c r="J55" s="25"/>
      <c r="K55" s="25"/>
      <c r="L55" s="25"/>
      <c r="M55" s="25"/>
      <c r="N55" s="25"/>
      <c r="O55" s="25"/>
      <c r="P55" s="25"/>
      <c r="Q55" s="25"/>
      <c r="R55" s="25"/>
      <c r="S55" s="25"/>
      <c r="T55" s="25"/>
      <c r="U55" s="25"/>
      <c r="V55" s="25"/>
      <c r="W55" s="25"/>
      <c r="X55" s="25"/>
      <c r="Y55" s="25"/>
      <c r="Z55" s="25"/>
      <c r="AA55" s="212"/>
      <c r="AB55" s="212"/>
      <c r="AC55" s="385"/>
      <c r="AD55" s="385"/>
      <c r="AE55" s="461"/>
      <c r="AF55" s="461"/>
      <c r="AG55" s="461"/>
      <c r="AH55" s="461"/>
      <c r="AI55" s="461"/>
      <c r="AJ55" s="461"/>
      <c r="AK55" s="461"/>
      <c r="AL55" s="461"/>
      <c r="AM55" s="25"/>
      <c r="AN55" s="25"/>
      <c r="AO55" s="25"/>
      <c r="AP55" s="24"/>
    </row>
    <row r="56" spans="2:42" ht="10.5" customHeight="1" x14ac:dyDescent="0.25">
      <c r="B56" s="52">
        <v>1</v>
      </c>
      <c r="C56" s="52"/>
      <c r="D56" s="24" t="s">
        <v>383</v>
      </c>
      <c r="E56" s="92">
        <v>449</v>
      </c>
      <c r="F56" s="92"/>
      <c r="G56" s="92">
        <v>450</v>
      </c>
      <c r="H56" s="92"/>
      <c r="I56" s="92">
        <v>460</v>
      </c>
      <c r="J56" s="92"/>
      <c r="K56" s="92">
        <v>480</v>
      </c>
      <c r="L56" s="92"/>
      <c r="M56" s="92">
        <v>480</v>
      </c>
      <c r="N56" s="92"/>
      <c r="O56" s="92">
        <v>490</v>
      </c>
      <c r="P56" s="92"/>
      <c r="Q56" s="92">
        <v>518</v>
      </c>
      <c r="R56" s="92"/>
      <c r="S56" s="92">
        <v>567</v>
      </c>
      <c r="T56" s="92"/>
      <c r="U56" s="92">
        <v>613</v>
      </c>
      <c r="V56" s="92"/>
      <c r="W56" s="92">
        <v>628</v>
      </c>
      <c r="X56" s="92"/>
      <c r="Y56" s="92">
        <v>629</v>
      </c>
      <c r="Z56" s="24"/>
      <c r="AA56" s="92">
        <v>679</v>
      </c>
      <c r="AB56" s="92"/>
      <c r="AC56" s="92">
        <v>727</v>
      </c>
      <c r="AD56" s="92"/>
      <c r="AE56" s="92">
        <v>734</v>
      </c>
      <c r="AF56" s="84" t="s">
        <v>93</v>
      </c>
      <c r="AG56" s="92">
        <v>741</v>
      </c>
      <c r="AH56" s="92"/>
      <c r="AI56" s="92"/>
      <c r="AJ56" s="92"/>
      <c r="AK56" s="92"/>
      <c r="AL56" s="92"/>
      <c r="AM56" s="92"/>
      <c r="AN56" s="92"/>
      <c r="AO56" s="25"/>
      <c r="AP56" s="24" t="s">
        <v>384</v>
      </c>
    </row>
    <row r="57" spans="2:42" ht="10.5" customHeight="1" x14ac:dyDescent="0.25">
      <c r="B57" s="52">
        <v>2</v>
      </c>
      <c r="C57" s="52"/>
      <c r="D57" s="24" t="s">
        <v>419</v>
      </c>
      <c r="E57" s="92">
        <v>14781</v>
      </c>
      <c r="F57" s="92"/>
      <c r="G57" s="92">
        <v>14806</v>
      </c>
      <c r="H57" s="92"/>
      <c r="I57" s="92">
        <v>15475</v>
      </c>
      <c r="J57" s="92"/>
      <c r="K57" s="92">
        <v>15927</v>
      </c>
      <c r="L57" s="92"/>
      <c r="M57" s="92">
        <v>15927</v>
      </c>
      <c r="N57" s="92"/>
      <c r="O57" s="92">
        <v>16729</v>
      </c>
      <c r="P57" s="92"/>
      <c r="Q57" s="92">
        <v>16755</v>
      </c>
      <c r="R57" s="92"/>
      <c r="S57" s="92">
        <v>17570</v>
      </c>
      <c r="T57" s="92"/>
      <c r="U57" s="92">
        <v>18757</v>
      </c>
      <c r="V57" s="92"/>
      <c r="W57" s="92">
        <v>18991</v>
      </c>
      <c r="X57" s="92"/>
      <c r="Y57" s="92">
        <v>19309</v>
      </c>
      <c r="Z57" s="24"/>
      <c r="AA57" s="92">
        <v>20735</v>
      </c>
      <c r="AB57" s="92"/>
      <c r="AC57" s="92">
        <v>22066</v>
      </c>
      <c r="AD57" s="92"/>
      <c r="AE57" s="92">
        <v>21759</v>
      </c>
      <c r="AF57" s="84"/>
      <c r="AG57" s="92">
        <v>22003</v>
      </c>
      <c r="AH57" s="92"/>
      <c r="AI57" s="92"/>
      <c r="AJ57" s="92"/>
      <c r="AK57" s="92"/>
      <c r="AL57" s="92"/>
      <c r="AM57" s="92"/>
      <c r="AN57" s="92"/>
      <c r="AO57" s="25"/>
      <c r="AP57" s="24" t="s">
        <v>420</v>
      </c>
    </row>
    <row r="58" spans="2:42" ht="10.5" customHeight="1" x14ac:dyDescent="0.25">
      <c r="B58" s="52">
        <v>3</v>
      </c>
      <c r="C58" s="52"/>
      <c r="D58" s="24" t="s">
        <v>421</v>
      </c>
      <c r="E58" s="92">
        <v>24769</v>
      </c>
      <c r="F58" s="92"/>
      <c r="G58" s="92">
        <v>24819</v>
      </c>
      <c r="H58" s="92"/>
      <c r="I58" s="92">
        <v>25640</v>
      </c>
      <c r="J58" s="92"/>
      <c r="K58" s="92">
        <v>26301</v>
      </c>
      <c r="L58" s="92"/>
      <c r="M58" s="92">
        <v>26301</v>
      </c>
      <c r="N58" s="92"/>
      <c r="O58" s="92">
        <v>26835</v>
      </c>
      <c r="P58" s="92"/>
      <c r="Q58" s="92">
        <v>27246</v>
      </c>
      <c r="R58" s="92"/>
      <c r="S58" s="92">
        <v>29048</v>
      </c>
      <c r="T58" s="92"/>
      <c r="U58" s="92">
        <v>30962</v>
      </c>
      <c r="V58" s="92"/>
      <c r="W58" s="92">
        <v>31424</v>
      </c>
      <c r="X58" s="92"/>
      <c r="Y58" s="92">
        <v>32082</v>
      </c>
      <c r="Z58" s="24"/>
      <c r="AA58" s="92">
        <v>34336</v>
      </c>
      <c r="AB58" s="92"/>
      <c r="AC58" s="92">
        <v>36205</v>
      </c>
      <c r="AD58" s="92"/>
      <c r="AE58" s="92">
        <v>36277</v>
      </c>
      <c r="AF58" s="84"/>
      <c r="AG58" s="92">
        <v>36511</v>
      </c>
      <c r="AH58" s="92"/>
      <c r="AI58" s="92"/>
      <c r="AJ58" s="92"/>
      <c r="AK58" s="92"/>
      <c r="AL58" s="92"/>
      <c r="AM58" s="92"/>
      <c r="AN58" s="92"/>
      <c r="AO58" s="25"/>
      <c r="AP58" s="24" t="s">
        <v>422</v>
      </c>
    </row>
    <row r="59" spans="2:42" ht="4.5" customHeight="1" x14ac:dyDescent="0.25">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row>
    <row r="61" spans="2:42" s="373" customFormat="1" x14ac:dyDescent="0.25">
      <c r="AC61" s="383"/>
      <c r="AD61" s="383"/>
      <c r="AE61" s="462"/>
      <c r="AF61" s="462"/>
      <c r="AG61" s="462"/>
      <c r="AH61" s="462"/>
      <c r="AI61" s="462"/>
      <c r="AJ61" s="462"/>
      <c r="AK61" s="462"/>
      <c r="AL61" s="462"/>
    </row>
    <row r="62" spans="2:42" s="373" customFormat="1" x14ac:dyDescent="0.25">
      <c r="AC62" s="383"/>
      <c r="AD62" s="383"/>
      <c r="AE62" s="462"/>
      <c r="AF62" s="462"/>
      <c r="AG62" s="462"/>
      <c r="AH62" s="462"/>
      <c r="AI62" s="462"/>
      <c r="AJ62" s="462"/>
      <c r="AK62" s="462"/>
      <c r="AL62" s="462"/>
    </row>
    <row r="63" spans="2:42" s="373" customFormat="1" x14ac:dyDescent="0.25">
      <c r="AC63" s="383"/>
      <c r="AD63" s="383"/>
      <c r="AE63" s="462"/>
      <c r="AF63" s="462"/>
      <c r="AG63" s="462"/>
      <c r="AH63" s="462"/>
      <c r="AI63" s="462"/>
      <c r="AJ63" s="462"/>
      <c r="AK63" s="462"/>
      <c r="AL63" s="462"/>
    </row>
    <row r="65" spans="2:42" s="305" customFormat="1" x14ac:dyDescent="0.25">
      <c r="B65" s="64" t="s">
        <v>704</v>
      </c>
      <c r="AC65" s="383"/>
      <c r="AD65" s="383"/>
      <c r="AE65" s="462"/>
      <c r="AF65" s="462"/>
      <c r="AG65" s="462"/>
      <c r="AH65" s="462"/>
      <c r="AI65" s="462"/>
      <c r="AJ65" s="462"/>
      <c r="AK65" s="462"/>
      <c r="AL65" s="462"/>
    </row>
    <row r="66" spans="2:42" x14ac:dyDescent="0.25">
      <c r="B66" s="332" t="s">
        <v>656</v>
      </c>
    </row>
    <row r="67" spans="2:42" x14ac:dyDescent="0.25">
      <c r="B67" s="79"/>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row>
    <row r="68" spans="2:42" ht="6" customHeight="1" x14ac:dyDescent="0.25"/>
    <row r="69" spans="2:42" ht="14.25" customHeight="1" x14ac:dyDescent="0.25">
      <c r="B69" s="648" t="s">
        <v>678</v>
      </c>
      <c r="C69" s="648"/>
      <c r="D69" s="648"/>
      <c r="E69" s="608">
        <v>2000</v>
      </c>
      <c r="F69" s="649"/>
      <c r="G69" s="608">
        <v>2001</v>
      </c>
      <c r="H69" s="649"/>
      <c r="I69" s="608">
        <v>2002</v>
      </c>
      <c r="J69" s="649"/>
      <c r="K69" s="608">
        <v>2003</v>
      </c>
      <c r="L69" s="649"/>
      <c r="M69" s="608">
        <v>2004</v>
      </c>
      <c r="N69" s="649"/>
      <c r="O69" s="608">
        <v>2005</v>
      </c>
      <c r="P69" s="649"/>
      <c r="Q69" s="608">
        <v>2006</v>
      </c>
      <c r="R69" s="649"/>
      <c r="S69" s="608">
        <v>2007</v>
      </c>
      <c r="T69" s="649"/>
      <c r="U69" s="608">
        <v>2008</v>
      </c>
      <c r="V69" s="649"/>
      <c r="W69" s="608">
        <v>2009</v>
      </c>
      <c r="X69" s="649"/>
      <c r="Y69" s="608">
        <v>2010</v>
      </c>
      <c r="Z69" s="649"/>
      <c r="AA69" s="608">
        <v>2011</v>
      </c>
      <c r="AB69" s="649"/>
      <c r="AC69" s="608">
        <v>2012</v>
      </c>
      <c r="AD69" s="649"/>
      <c r="AE69" s="608">
        <v>2013</v>
      </c>
      <c r="AF69" s="649"/>
      <c r="AG69" s="608">
        <v>2014</v>
      </c>
      <c r="AH69" s="649"/>
      <c r="AI69" s="608">
        <v>2015</v>
      </c>
      <c r="AJ69" s="649"/>
      <c r="AK69" s="608">
        <v>2016</v>
      </c>
      <c r="AL69" s="649"/>
      <c r="AM69" s="608">
        <v>2017</v>
      </c>
      <c r="AN69" s="649"/>
      <c r="AO69" s="648" t="s">
        <v>679</v>
      </c>
      <c r="AP69" s="648"/>
    </row>
    <row r="70" spans="2:42" ht="6" customHeight="1" x14ac:dyDescent="0.25">
      <c r="B70" s="96"/>
      <c r="C70" s="96"/>
      <c r="D70" s="96"/>
      <c r="E70" s="97"/>
      <c r="F70" s="98"/>
      <c r="G70" s="97"/>
      <c r="H70" s="98"/>
      <c r="I70" s="97"/>
      <c r="J70" s="98"/>
      <c r="K70" s="97"/>
      <c r="L70" s="98"/>
      <c r="M70" s="97"/>
      <c r="N70" s="98"/>
      <c r="O70" s="97"/>
      <c r="P70" s="98"/>
      <c r="Q70" s="97"/>
      <c r="R70" s="98"/>
      <c r="S70" s="97"/>
      <c r="T70" s="98"/>
      <c r="U70" s="97"/>
      <c r="V70" s="98"/>
      <c r="W70" s="97"/>
      <c r="X70" s="98"/>
      <c r="Y70" s="97"/>
      <c r="Z70" s="98"/>
      <c r="AA70" s="214"/>
      <c r="AB70" s="215"/>
      <c r="AC70" s="386"/>
      <c r="AD70" s="384"/>
      <c r="AE70" s="464"/>
      <c r="AF70" s="463"/>
      <c r="AG70" s="464"/>
      <c r="AH70" s="463"/>
      <c r="AI70" s="464"/>
      <c r="AJ70" s="463"/>
      <c r="AK70" s="464"/>
      <c r="AL70" s="463"/>
      <c r="AM70" s="97"/>
      <c r="AN70" s="98"/>
      <c r="AO70" s="96"/>
      <c r="AP70" s="96"/>
    </row>
    <row r="71" spans="2:42" ht="6" customHeight="1" x14ac:dyDescent="0.25">
      <c r="B71" s="52"/>
      <c r="C71" s="52"/>
      <c r="D71" s="141"/>
      <c r="E71" s="25"/>
      <c r="F71" s="25"/>
      <c r="G71" s="25"/>
      <c r="H71" s="25"/>
      <c r="I71" s="25"/>
      <c r="J71" s="25"/>
      <c r="K71" s="25"/>
      <c r="L71" s="25"/>
      <c r="M71" s="25"/>
      <c r="N71" s="25"/>
      <c r="O71" s="25"/>
      <c r="P71" s="25"/>
      <c r="Q71" s="25"/>
      <c r="R71" s="25"/>
      <c r="S71" s="25"/>
      <c r="T71" s="25"/>
      <c r="U71" s="25"/>
      <c r="V71" s="25"/>
      <c r="W71" s="25"/>
      <c r="X71" s="25"/>
      <c r="Y71" s="25"/>
      <c r="Z71" s="25"/>
      <c r="AA71" s="212"/>
      <c r="AB71" s="212"/>
      <c r="AC71" s="385"/>
      <c r="AD71" s="385"/>
      <c r="AE71" s="461"/>
      <c r="AF71" s="461"/>
      <c r="AG71" s="461"/>
      <c r="AH71" s="461"/>
      <c r="AI71" s="461"/>
      <c r="AJ71" s="461"/>
      <c r="AK71" s="461"/>
      <c r="AL71" s="461"/>
      <c r="AM71" s="25"/>
      <c r="AN71" s="25"/>
      <c r="AO71" s="25"/>
      <c r="AP71" s="24"/>
    </row>
    <row r="72" spans="2:42" ht="10.5" customHeight="1" x14ac:dyDescent="0.25">
      <c r="B72" s="52">
        <v>1</v>
      </c>
      <c r="C72" s="52"/>
      <c r="D72" s="24" t="s">
        <v>383</v>
      </c>
      <c r="E72" s="37">
        <v>1030</v>
      </c>
      <c r="F72" s="92"/>
      <c r="G72" s="37">
        <v>1071</v>
      </c>
      <c r="H72" s="92"/>
      <c r="I72" s="37">
        <v>1047</v>
      </c>
      <c r="J72" s="92"/>
      <c r="K72" s="37">
        <v>1112</v>
      </c>
      <c r="L72" s="92"/>
      <c r="M72" s="37">
        <v>1077</v>
      </c>
      <c r="N72" s="92"/>
      <c r="O72" s="37">
        <v>1077</v>
      </c>
      <c r="P72" s="92"/>
      <c r="Q72" s="37">
        <v>1077</v>
      </c>
      <c r="R72" s="92"/>
      <c r="S72" s="37">
        <v>1077</v>
      </c>
      <c r="T72" s="92"/>
      <c r="U72" s="37">
        <v>1057</v>
      </c>
      <c r="V72" s="92"/>
      <c r="W72" s="37">
        <v>1057</v>
      </c>
      <c r="X72" s="92"/>
      <c r="Y72" s="37">
        <v>1055</v>
      </c>
      <c r="Z72" s="31"/>
      <c r="AA72" s="37">
        <v>1055</v>
      </c>
      <c r="AB72" s="92"/>
      <c r="AC72" s="37">
        <v>1055</v>
      </c>
      <c r="AD72" s="92"/>
      <c r="AE72" s="37">
        <v>1055</v>
      </c>
      <c r="AF72" s="92"/>
      <c r="AG72" s="37">
        <v>1039</v>
      </c>
      <c r="AH72" s="92"/>
      <c r="AI72" s="37"/>
      <c r="AJ72" s="92"/>
      <c r="AK72" s="37"/>
      <c r="AL72" s="92"/>
      <c r="AM72" s="37"/>
      <c r="AN72" s="92"/>
      <c r="AO72" s="25"/>
      <c r="AP72" s="24" t="s">
        <v>384</v>
      </c>
    </row>
    <row r="73" spans="2:42" ht="10.5" customHeight="1" x14ac:dyDescent="0.25">
      <c r="B73" s="52">
        <v>2</v>
      </c>
      <c r="C73" s="52"/>
      <c r="D73" s="24" t="s">
        <v>419</v>
      </c>
      <c r="E73" s="37">
        <v>47370</v>
      </c>
      <c r="F73" s="92"/>
      <c r="G73" s="37">
        <v>48438</v>
      </c>
      <c r="H73" s="92"/>
      <c r="I73" s="37">
        <v>46386</v>
      </c>
      <c r="J73" s="92"/>
      <c r="K73" s="37">
        <v>48624</v>
      </c>
      <c r="L73" s="92"/>
      <c r="M73" s="37">
        <v>46814</v>
      </c>
      <c r="N73" s="92"/>
      <c r="O73" s="37">
        <v>46814</v>
      </c>
      <c r="P73" s="92"/>
      <c r="Q73" s="37">
        <v>46814</v>
      </c>
      <c r="R73" s="92"/>
      <c r="S73" s="37">
        <v>46814</v>
      </c>
      <c r="T73" s="92"/>
      <c r="U73" s="37">
        <v>45854</v>
      </c>
      <c r="V73" s="92"/>
      <c r="W73" s="37">
        <v>45854</v>
      </c>
      <c r="X73" s="92"/>
      <c r="Y73" s="37">
        <v>45758</v>
      </c>
      <c r="Z73" s="31"/>
      <c r="AA73" s="37">
        <v>45758</v>
      </c>
      <c r="AB73" s="92"/>
      <c r="AC73" s="37">
        <v>45758</v>
      </c>
      <c r="AD73" s="92"/>
      <c r="AE73" s="37">
        <v>45758</v>
      </c>
      <c r="AF73" s="92"/>
      <c r="AG73" s="37">
        <v>44990</v>
      </c>
      <c r="AH73" s="92"/>
      <c r="AI73" s="37"/>
      <c r="AJ73" s="92"/>
      <c r="AK73" s="37"/>
      <c r="AL73" s="92"/>
      <c r="AM73" s="37"/>
      <c r="AN73" s="92"/>
      <c r="AO73" s="25"/>
      <c r="AP73" s="24" t="s">
        <v>420</v>
      </c>
    </row>
    <row r="74" spans="2:42" ht="10.5" customHeight="1" x14ac:dyDescent="0.25">
      <c r="B74" s="52">
        <v>3</v>
      </c>
      <c r="C74" s="52"/>
      <c r="D74" s="24" t="s">
        <v>421</v>
      </c>
      <c r="E74" s="37">
        <v>107606</v>
      </c>
      <c r="F74" s="92"/>
      <c r="G74" s="37">
        <v>110234</v>
      </c>
      <c r="H74" s="92"/>
      <c r="I74" s="37">
        <v>105842</v>
      </c>
      <c r="J74" s="92"/>
      <c r="K74" s="37">
        <v>110952</v>
      </c>
      <c r="L74" s="92"/>
      <c r="M74" s="37">
        <v>106635</v>
      </c>
      <c r="N74" s="92"/>
      <c r="O74" s="37">
        <v>106635</v>
      </c>
      <c r="P74" s="92"/>
      <c r="Q74" s="37">
        <v>106635</v>
      </c>
      <c r="R74" s="92"/>
      <c r="S74" s="37">
        <v>106635</v>
      </c>
      <c r="T74" s="92"/>
      <c r="U74" s="37">
        <v>104435</v>
      </c>
      <c r="V74" s="92"/>
      <c r="W74" s="37">
        <v>104435</v>
      </c>
      <c r="X74" s="92"/>
      <c r="Y74" s="37">
        <v>104219</v>
      </c>
      <c r="Z74" s="31"/>
      <c r="AA74" s="37">
        <v>104219</v>
      </c>
      <c r="AB74" s="92"/>
      <c r="AC74" s="37">
        <v>104219</v>
      </c>
      <c r="AD74" s="92"/>
      <c r="AE74" s="37">
        <v>104219</v>
      </c>
      <c r="AF74" s="92"/>
      <c r="AG74" s="37">
        <v>102491</v>
      </c>
      <c r="AH74" s="92"/>
      <c r="AI74" s="37"/>
      <c r="AJ74" s="92"/>
      <c r="AK74" s="37"/>
      <c r="AL74" s="92"/>
      <c r="AM74" s="37"/>
      <c r="AN74" s="92"/>
      <c r="AO74" s="25"/>
      <c r="AP74" s="24" t="s">
        <v>422</v>
      </c>
    </row>
    <row r="75" spans="2:42" ht="4.5" customHeight="1" x14ac:dyDescent="0.25">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row>
  </sheetData>
  <mergeCells count="60">
    <mergeCell ref="AE5:AF5"/>
    <mergeCell ref="AE53:AF53"/>
    <mergeCell ref="AE69:AF69"/>
    <mergeCell ref="AK5:AL5"/>
    <mergeCell ref="AK53:AL53"/>
    <mergeCell ref="AK69:AL69"/>
    <mergeCell ref="AI5:AJ5"/>
    <mergeCell ref="AI53:AJ53"/>
    <mergeCell ref="AI69:AJ69"/>
    <mergeCell ref="AG5:AH5"/>
    <mergeCell ref="AG53:AH53"/>
    <mergeCell ref="AG69:AH69"/>
    <mergeCell ref="AM53:AN53"/>
    <mergeCell ref="AO53:AP53"/>
    <mergeCell ref="AM69:AN69"/>
    <mergeCell ref="AO69:AP69"/>
    <mergeCell ref="AO5:AP5"/>
    <mergeCell ref="AM5:AN5"/>
    <mergeCell ref="B5:D5"/>
    <mergeCell ref="S5:T5"/>
    <mergeCell ref="U5:V5"/>
    <mergeCell ref="W5:X5"/>
    <mergeCell ref="Y5:Z5"/>
    <mergeCell ref="E5:F5"/>
    <mergeCell ref="G5:H5"/>
    <mergeCell ref="I5:J5"/>
    <mergeCell ref="K5:L5"/>
    <mergeCell ref="M5:N5"/>
    <mergeCell ref="O5:P5"/>
    <mergeCell ref="Q5:R5"/>
    <mergeCell ref="B69:D69"/>
    <mergeCell ref="S69:T69"/>
    <mergeCell ref="U69:V69"/>
    <mergeCell ref="W69:X69"/>
    <mergeCell ref="Y69:Z69"/>
    <mergeCell ref="E69:F69"/>
    <mergeCell ref="G69:H69"/>
    <mergeCell ref="I69:J69"/>
    <mergeCell ref="K69:L69"/>
    <mergeCell ref="M69:N69"/>
    <mergeCell ref="O69:P69"/>
    <mergeCell ref="Q69:R69"/>
    <mergeCell ref="B53:D53"/>
    <mergeCell ref="S53:T53"/>
    <mergeCell ref="U53:V53"/>
    <mergeCell ref="W53:X53"/>
    <mergeCell ref="Y53:Z53"/>
    <mergeCell ref="E53:F53"/>
    <mergeCell ref="G53:H53"/>
    <mergeCell ref="I53:J53"/>
    <mergeCell ref="K53:L53"/>
    <mergeCell ref="M53:N53"/>
    <mergeCell ref="O53:P53"/>
    <mergeCell ref="Q53:R53"/>
    <mergeCell ref="AC5:AD5"/>
    <mergeCell ref="AC53:AD53"/>
    <mergeCell ref="AC69:AD69"/>
    <mergeCell ref="AA5:AB5"/>
    <mergeCell ref="AA53:AB53"/>
    <mergeCell ref="AA69:AB69"/>
  </mergeCells>
  <printOptions horizontalCentered="1"/>
  <pageMargins left="0" right="0" top="0" bottom="0" header="0" footer="0"/>
  <pageSetup paperSize="9" scale="9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85"/>
  <sheetViews>
    <sheetView workbookViewId="0"/>
  </sheetViews>
  <sheetFormatPr defaultRowHeight="14.25" outlineLevelCol="1" x14ac:dyDescent="0.25"/>
  <cols>
    <col min="1" max="1" width="0.85546875" style="20" customWidth="1"/>
    <col min="2" max="2" width="2.7109375" style="20" bestFit="1" customWidth="1"/>
    <col min="3" max="3" width="0.85546875" style="20" customWidth="1"/>
    <col min="4" max="4" width="29.42578125" style="20" customWidth="1"/>
    <col min="5" max="5" width="6.5703125" style="20" hidden="1" customWidth="1" outlineLevel="1"/>
    <col min="6" max="6" width="1.28515625" style="20" hidden="1" customWidth="1" outlineLevel="1"/>
    <col min="7" max="7" width="6.5703125" style="20" hidden="1" customWidth="1" outlineLevel="1"/>
    <col min="8" max="8" width="1.28515625" style="20" hidden="1" customWidth="1" outlineLevel="1"/>
    <col min="9" max="9" width="6.5703125" style="20" hidden="1" customWidth="1" outlineLevel="1"/>
    <col min="10" max="10" width="1.28515625" style="20" hidden="1" customWidth="1" outlineLevel="1"/>
    <col min="11" max="11" width="6.5703125" style="20" hidden="1" customWidth="1" outlineLevel="1"/>
    <col min="12" max="12" width="1.28515625" style="20" hidden="1" customWidth="1" outlineLevel="1"/>
    <col min="13" max="13" width="6.5703125" style="20" hidden="1" customWidth="1" outlineLevel="1"/>
    <col min="14" max="14" width="1.28515625" style="20" hidden="1" customWidth="1" outlineLevel="1"/>
    <col min="15" max="15" width="6.5703125" style="20" hidden="1" customWidth="1" outlineLevel="1"/>
    <col min="16" max="16" width="1.28515625" style="20" hidden="1" customWidth="1" outlineLevel="1"/>
    <col min="17" max="17" width="6.5703125" style="20" hidden="1" customWidth="1" outlineLevel="1"/>
    <col min="18" max="18" width="1.28515625" style="20" hidden="1" customWidth="1" outlineLevel="1"/>
    <col min="19" max="19" width="6.42578125" style="20" hidden="1" customWidth="1" outlineLevel="1"/>
    <col min="20" max="20" width="1.28515625" style="20" hidden="1" customWidth="1" outlineLevel="1"/>
    <col min="21" max="21" width="6.5703125" style="20" hidden="1" customWidth="1" outlineLevel="1"/>
    <col min="22" max="22" width="1.28515625" style="20" hidden="1" customWidth="1" outlineLevel="1"/>
    <col min="23" max="23" width="6.5703125" style="20" customWidth="1" collapsed="1"/>
    <col min="24" max="24" width="1.28515625" style="20" customWidth="1"/>
    <col min="25" max="25" width="7.85546875" style="20" bestFit="1" customWidth="1"/>
    <col min="26" max="26" width="1.28515625" style="20" customWidth="1"/>
    <col min="27" max="27" width="6.5703125" style="192" bestFit="1" customWidth="1"/>
    <col min="28" max="28" width="1.28515625" style="192" customWidth="1"/>
    <col min="29" max="29" width="6.5703125" style="383" bestFit="1" customWidth="1"/>
    <col min="30" max="30" width="1.28515625" style="383" customWidth="1"/>
    <col min="31" max="31" width="7.85546875" style="462" bestFit="1" customWidth="1"/>
    <col min="32" max="32" width="1.28515625" style="462" customWidth="1"/>
    <col min="33" max="33" width="7.85546875" style="462" bestFit="1" customWidth="1"/>
    <col min="34" max="34" width="1.28515625" style="462" customWidth="1"/>
    <col min="35" max="35" width="7.85546875" style="462" hidden="1" customWidth="1"/>
    <col min="36" max="36" width="1.28515625" style="462" hidden="1" customWidth="1"/>
    <col min="37" max="37" width="7.85546875" style="462" hidden="1" customWidth="1"/>
    <col min="38" max="38" width="1.28515625" style="462" hidden="1" customWidth="1"/>
    <col min="39" max="39" width="7.85546875" style="20" hidden="1" customWidth="1"/>
    <col min="40" max="40" width="1.28515625" style="20" hidden="1" customWidth="1"/>
    <col min="41" max="41" width="0.85546875" style="20" customWidth="1"/>
    <col min="42" max="42" width="32.85546875" style="20" customWidth="1"/>
    <col min="43" max="43" width="9.140625" style="20" customWidth="1"/>
    <col min="44" max="16384" width="9.140625" style="20"/>
  </cols>
  <sheetData>
    <row r="1" spans="2:49" s="305" customFormat="1" x14ac:dyDescent="0.25">
      <c r="B1" s="64" t="s">
        <v>657</v>
      </c>
      <c r="C1" s="64"/>
      <c r="D1" s="4"/>
      <c r="E1" s="4"/>
      <c r="F1" s="4"/>
      <c r="G1" s="4"/>
      <c r="H1" s="4"/>
      <c r="I1" s="4"/>
      <c r="J1" s="4"/>
      <c r="K1" s="4"/>
      <c r="L1" s="4"/>
      <c r="M1" s="4"/>
      <c r="N1" s="4"/>
      <c r="O1" s="4"/>
      <c r="P1" s="4"/>
      <c r="Q1" s="4"/>
      <c r="R1" s="4"/>
      <c r="AC1" s="383"/>
      <c r="AD1" s="383"/>
      <c r="AE1" s="462"/>
      <c r="AF1" s="462"/>
      <c r="AG1" s="462"/>
      <c r="AH1" s="462"/>
      <c r="AI1" s="462"/>
      <c r="AJ1" s="462"/>
      <c r="AK1" s="462"/>
      <c r="AL1" s="462"/>
    </row>
    <row r="2" spans="2:49" x14ac:dyDescent="0.25">
      <c r="B2" s="332" t="s">
        <v>658</v>
      </c>
      <c r="C2" s="64"/>
      <c r="D2" s="4"/>
      <c r="E2" s="4"/>
      <c r="F2" s="4"/>
      <c r="G2" s="4"/>
      <c r="H2" s="4"/>
      <c r="I2" s="4"/>
      <c r="J2" s="4"/>
      <c r="K2" s="4"/>
      <c r="L2" s="4"/>
      <c r="M2" s="4"/>
      <c r="N2" s="4"/>
      <c r="O2" s="4"/>
      <c r="P2" s="4"/>
      <c r="Q2" s="4"/>
      <c r="R2" s="4"/>
    </row>
    <row r="3" spans="2:49" ht="6" customHeight="1" x14ac:dyDescent="0.25">
      <c r="B3" s="4"/>
      <c r="C3" s="4"/>
      <c r="D3" s="4"/>
      <c r="E3" s="4"/>
      <c r="F3" s="4"/>
      <c r="G3" s="4"/>
      <c r="H3" s="4"/>
      <c r="I3" s="4"/>
      <c r="J3" s="4"/>
      <c r="K3" s="4"/>
      <c r="L3" s="4"/>
      <c r="M3" s="4"/>
      <c r="N3" s="4"/>
      <c r="O3" s="4"/>
      <c r="P3" s="4"/>
      <c r="Q3" s="4"/>
      <c r="R3" s="4"/>
    </row>
    <row r="4" spans="2:49" ht="6" customHeight="1" x14ac:dyDescent="0.25">
      <c r="B4" s="6"/>
      <c r="C4" s="6"/>
      <c r="D4" s="6"/>
      <c r="E4" s="6"/>
      <c r="F4" s="6"/>
      <c r="G4" s="6"/>
      <c r="H4" s="6"/>
      <c r="I4" s="6"/>
      <c r="J4" s="6"/>
      <c r="K4" s="6"/>
      <c r="L4" s="6"/>
      <c r="M4" s="6"/>
      <c r="N4" s="6"/>
      <c r="O4" s="6"/>
      <c r="P4" s="6"/>
      <c r="Q4" s="6"/>
      <c r="R4" s="6"/>
      <c r="S4" s="21"/>
      <c r="T4" s="21"/>
      <c r="U4" s="21"/>
      <c r="V4" s="21"/>
      <c r="W4" s="21"/>
      <c r="X4" s="21"/>
      <c r="Y4" s="21"/>
      <c r="Z4" s="21"/>
      <c r="AA4" s="21"/>
      <c r="AB4" s="21"/>
      <c r="AC4" s="21"/>
      <c r="AD4" s="21"/>
      <c r="AE4" s="21"/>
      <c r="AF4" s="21"/>
      <c r="AG4" s="21"/>
      <c r="AH4" s="21"/>
      <c r="AI4" s="21"/>
      <c r="AJ4" s="21"/>
      <c r="AK4" s="21"/>
      <c r="AL4" s="21"/>
      <c r="AM4" s="21"/>
      <c r="AN4" s="21"/>
      <c r="AO4" s="21"/>
      <c r="AP4" s="21"/>
    </row>
    <row r="5" spans="2:49" ht="6" customHeight="1" x14ac:dyDescent="0.25">
      <c r="B5" s="4"/>
      <c r="C5" s="4"/>
      <c r="D5" s="4"/>
      <c r="E5" s="4"/>
      <c r="F5" s="4"/>
      <c r="G5" s="4"/>
      <c r="H5" s="4"/>
      <c r="I5" s="4"/>
      <c r="J5" s="4"/>
      <c r="K5" s="4"/>
      <c r="L5" s="4"/>
      <c r="M5" s="4"/>
      <c r="N5" s="4"/>
      <c r="O5" s="4"/>
      <c r="P5" s="4"/>
      <c r="Q5" s="4"/>
      <c r="R5" s="4"/>
    </row>
    <row r="6" spans="2:49" ht="14.25" customHeight="1" x14ac:dyDescent="0.25">
      <c r="B6" s="648" t="s">
        <v>423</v>
      </c>
      <c r="C6" s="648"/>
      <c r="D6" s="648"/>
      <c r="E6" s="608">
        <v>2000</v>
      </c>
      <c r="F6" s="649"/>
      <c r="G6" s="608">
        <v>2001</v>
      </c>
      <c r="H6" s="649"/>
      <c r="I6" s="608">
        <v>2002</v>
      </c>
      <c r="J6" s="649"/>
      <c r="K6" s="608">
        <v>2003</v>
      </c>
      <c r="L6" s="649"/>
      <c r="M6" s="608">
        <v>2004</v>
      </c>
      <c r="N6" s="649"/>
      <c r="O6" s="608">
        <v>2005</v>
      </c>
      <c r="P6" s="649"/>
      <c r="Q6" s="608">
        <v>2006</v>
      </c>
      <c r="R6" s="649"/>
      <c r="S6" s="608">
        <v>2007</v>
      </c>
      <c r="T6" s="651"/>
      <c r="U6" s="608">
        <v>2008</v>
      </c>
      <c r="V6" s="651"/>
      <c r="W6" s="608">
        <v>2009</v>
      </c>
      <c r="X6" s="651"/>
      <c r="Y6" s="608">
        <v>2010</v>
      </c>
      <c r="Z6" s="651"/>
      <c r="AA6" s="608">
        <v>2011</v>
      </c>
      <c r="AB6" s="651"/>
      <c r="AC6" s="608">
        <v>2012</v>
      </c>
      <c r="AD6" s="651"/>
      <c r="AE6" s="608">
        <v>2013</v>
      </c>
      <c r="AF6" s="651"/>
      <c r="AG6" s="608">
        <v>2014</v>
      </c>
      <c r="AH6" s="651"/>
      <c r="AI6" s="608">
        <v>2015</v>
      </c>
      <c r="AJ6" s="651"/>
      <c r="AK6" s="608">
        <v>2016</v>
      </c>
      <c r="AL6" s="651"/>
      <c r="AM6" s="608">
        <v>2017</v>
      </c>
      <c r="AN6" s="651"/>
      <c r="AO6" s="648" t="s">
        <v>438</v>
      </c>
      <c r="AP6" s="648"/>
    </row>
    <row r="7" spans="2:49" ht="6" customHeight="1" x14ac:dyDescent="0.25">
      <c r="B7" s="96"/>
      <c r="C7" s="96"/>
      <c r="D7" s="96"/>
      <c r="E7" s="97"/>
      <c r="F7" s="98"/>
      <c r="G7" s="97"/>
      <c r="H7" s="98"/>
      <c r="I7" s="97"/>
      <c r="J7" s="98"/>
      <c r="K7" s="97"/>
      <c r="L7" s="98"/>
      <c r="M7" s="97"/>
      <c r="N7" s="98"/>
      <c r="O7" s="97"/>
      <c r="P7" s="98"/>
      <c r="Q7" s="97"/>
      <c r="R7" s="98"/>
      <c r="S7" s="97"/>
      <c r="T7" s="10"/>
      <c r="U7" s="97"/>
      <c r="V7" s="10"/>
      <c r="W7" s="97"/>
      <c r="X7" s="10"/>
      <c r="Y7" s="97"/>
      <c r="Z7" s="10"/>
      <c r="AA7" s="195"/>
      <c r="AB7" s="190"/>
      <c r="AC7" s="386"/>
      <c r="AD7" s="379"/>
      <c r="AE7" s="464"/>
      <c r="AF7" s="458"/>
      <c r="AG7" s="464"/>
      <c r="AH7" s="458"/>
      <c r="AI7" s="464"/>
      <c r="AJ7" s="458"/>
      <c r="AK7" s="464"/>
      <c r="AL7" s="458"/>
      <c r="AM7" s="97"/>
      <c r="AN7" s="10"/>
      <c r="AO7" s="97"/>
      <c r="AP7" s="6"/>
    </row>
    <row r="8" spans="2:49" ht="6" customHeight="1" x14ac:dyDescent="0.25">
      <c r="B8" s="24"/>
      <c r="C8" s="24"/>
      <c r="D8" s="24"/>
      <c r="E8" s="24"/>
      <c r="F8" s="24"/>
      <c r="G8" s="24"/>
      <c r="H8" s="24"/>
      <c r="I8" s="24"/>
      <c r="J8" s="24"/>
      <c r="K8" s="24"/>
      <c r="L8" s="24"/>
      <c r="M8" s="24"/>
      <c r="N8" s="24"/>
      <c r="O8" s="24"/>
      <c r="P8" s="24"/>
      <c r="Q8" s="24"/>
      <c r="R8" s="24"/>
      <c r="S8" s="24"/>
      <c r="T8" s="24"/>
      <c r="U8" s="24"/>
      <c r="V8" s="24"/>
      <c r="W8" s="24"/>
      <c r="X8" s="24"/>
      <c r="Y8" s="24"/>
      <c r="Z8" s="24"/>
      <c r="AA8" s="198"/>
      <c r="AB8" s="198"/>
      <c r="AC8" s="388"/>
      <c r="AD8" s="388"/>
      <c r="AE8" s="466"/>
      <c r="AF8" s="466"/>
      <c r="AG8" s="466"/>
      <c r="AH8" s="466"/>
      <c r="AI8" s="466"/>
      <c r="AJ8" s="466"/>
      <c r="AK8" s="466"/>
      <c r="AL8" s="466"/>
      <c r="AM8" s="24"/>
      <c r="AN8" s="24"/>
      <c r="AO8" s="24"/>
      <c r="AP8" s="24"/>
    </row>
    <row r="9" spans="2:49" ht="10.5" customHeight="1" x14ac:dyDescent="0.25">
      <c r="B9" s="52"/>
      <c r="C9" s="52"/>
      <c r="D9" s="80" t="s">
        <v>10</v>
      </c>
      <c r="E9" s="36"/>
      <c r="F9" s="35"/>
      <c r="G9" s="36"/>
      <c r="H9" s="35"/>
      <c r="I9" s="36"/>
      <c r="J9" s="35"/>
      <c r="K9" s="36"/>
      <c r="L9" s="35"/>
      <c r="M9" s="36"/>
      <c r="N9" s="35"/>
      <c r="O9" s="36"/>
      <c r="P9" s="35"/>
      <c r="Q9" s="36"/>
      <c r="R9" s="35"/>
      <c r="S9" s="36"/>
      <c r="T9" s="35"/>
      <c r="U9" s="36"/>
      <c r="V9" s="35"/>
      <c r="W9" s="36"/>
      <c r="X9" s="35"/>
      <c r="Y9" s="36"/>
      <c r="Z9" s="35"/>
      <c r="AA9" s="36"/>
      <c r="AB9" s="35"/>
      <c r="AC9" s="36"/>
      <c r="AD9" s="35"/>
      <c r="AE9" s="36"/>
      <c r="AF9" s="35"/>
      <c r="AG9" s="36"/>
      <c r="AH9" s="35"/>
      <c r="AI9" s="36"/>
      <c r="AJ9" s="35"/>
      <c r="AK9" s="36"/>
      <c r="AL9" s="35"/>
      <c r="AM9" s="36"/>
      <c r="AN9" s="35"/>
      <c r="AO9" s="25"/>
      <c r="AP9" s="80" t="s">
        <v>13</v>
      </c>
    </row>
    <row r="10" spans="2:49" ht="10.5" customHeight="1" x14ac:dyDescent="0.25">
      <c r="B10" s="52">
        <v>1</v>
      </c>
      <c r="C10" s="52"/>
      <c r="D10" s="24" t="s">
        <v>424</v>
      </c>
      <c r="E10" s="37">
        <v>67700</v>
      </c>
      <c r="F10" s="25"/>
      <c r="G10" s="37">
        <v>73799</v>
      </c>
      <c r="H10" s="25"/>
      <c r="I10" s="37">
        <v>76943</v>
      </c>
      <c r="J10" s="25"/>
      <c r="K10" s="37">
        <v>78518.489176470568</v>
      </c>
      <c r="L10" s="25"/>
      <c r="M10" s="37">
        <v>78552.044999999998</v>
      </c>
      <c r="N10" s="25"/>
      <c r="O10" s="37">
        <v>77531.799999999988</v>
      </c>
      <c r="P10" s="25"/>
      <c r="Q10" s="37">
        <v>80029.961999999985</v>
      </c>
      <c r="R10" s="25"/>
      <c r="S10" s="37">
        <v>84266.137000000002</v>
      </c>
      <c r="T10" s="25"/>
      <c r="U10" s="37">
        <v>88112.297000000006</v>
      </c>
      <c r="V10" s="25"/>
      <c r="W10" s="37">
        <v>88681.3</v>
      </c>
      <c r="X10" s="25"/>
      <c r="Y10" s="37">
        <v>91344.455991400013</v>
      </c>
      <c r="Z10" s="31"/>
      <c r="AA10" s="37">
        <v>97083.94645944002</v>
      </c>
      <c r="AB10" s="31"/>
      <c r="AC10" s="37">
        <v>99488.369557931175</v>
      </c>
      <c r="AD10" s="35"/>
      <c r="AE10" s="37">
        <v>106877.54413924715</v>
      </c>
      <c r="AF10" s="35"/>
      <c r="AG10" s="92">
        <v>109912.21011183987</v>
      </c>
      <c r="AH10" s="35"/>
      <c r="AI10" s="37"/>
      <c r="AJ10" s="35"/>
      <c r="AK10" s="37"/>
      <c r="AL10" s="35"/>
      <c r="AM10" s="37"/>
      <c r="AN10" s="35"/>
      <c r="AO10" s="25"/>
      <c r="AP10" s="24" t="s">
        <v>425</v>
      </c>
    </row>
    <row r="11" spans="2:49" ht="10.5" customHeight="1" x14ac:dyDescent="0.25">
      <c r="B11" s="52">
        <v>2</v>
      </c>
      <c r="C11" s="52"/>
      <c r="D11" s="24" t="s">
        <v>426</v>
      </c>
      <c r="E11" s="37">
        <v>9575</v>
      </c>
      <c r="F11" s="25"/>
      <c r="G11" s="37">
        <v>9683</v>
      </c>
      <c r="H11" s="25"/>
      <c r="I11" s="37">
        <v>8938</v>
      </c>
      <c r="J11" s="25"/>
      <c r="K11" s="37">
        <v>9362.2000000000007</v>
      </c>
      <c r="L11" s="25"/>
      <c r="M11" s="37">
        <v>7254.0590000000002</v>
      </c>
      <c r="N11" s="25"/>
      <c r="O11" s="37">
        <v>6286</v>
      </c>
      <c r="P11" s="25"/>
      <c r="Q11" s="37">
        <v>5965.549</v>
      </c>
      <c r="R11" s="25"/>
      <c r="S11" s="37">
        <v>6175.4989999999998</v>
      </c>
      <c r="T11" s="25"/>
      <c r="U11" s="37">
        <v>6682.6</v>
      </c>
      <c r="V11" s="25"/>
      <c r="W11" s="37">
        <v>6712.8</v>
      </c>
      <c r="X11" s="25"/>
      <c r="Y11" s="37">
        <v>6790.3300000000008</v>
      </c>
      <c r="Z11" s="31"/>
      <c r="AA11" s="37">
        <v>6742.2749999999996</v>
      </c>
      <c r="AB11" s="35"/>
      <c r="AC11" s="37">
        <v>6523.0895</v>
      </c>
      <c r="AD11" s="35"/>
      <c r="AE11" s="37">
        <v>6158.4347377517279</v>
      </c>
      <c r="AF11" s="35"/>
      <c r="AG11" s="92">
        <v>5974.107</v>
      </c>
      <c r="AH11" s="35"/>
      <c r="AI11" s="37"/>
      <c r="AJ11" s="35"/>
      <c r="AK11" s="37"/>
      <c r="AL11" s="35"/>
      <c r="AM11" s="37"/>
      <c r="AN11" s="35"/>
      <c r="AO11" s="25"/>
      <c r="AP11" s="24" t="s">
        <v>427</v>
      </c>
    </row>
    <row r="12" spans="2:49" ht="10.5" customHeight="1" x14ac:dyDescent="0.25">
      <c r="B12" s="52">
        <v>3</v>
      </c>
      <c r="C12" s="52"/>
      <c r="D12" s="26" t="s">
        <v>257</v>
      </c>
      <c r="E12" s="82">
        <v>77275</v>
      </c>
      <c r="F12" s="83"/>
      <c r="G12" s="82">
        <v>83482</v>
      </c>
      <c r="H12" s="83"/>
      <c r="I12" s="82">
        <v>85881</v>
      </c>
      <c r="J12" s="83"/>
      <c r="K12" s="82">
        <v>87880.689176470565</v>
      </c>
      <c r="L12" s="83"/>
      <c r="M12" s="82">
        <v>85806.103999999992</v>
      </c>
      <c r="N12" s="83"/>
      <c r="O12" s="82">
        <v>83817.799999999988</v>
      </c>
      <c r="P12" s="83"/>
      <c r="Q12" s="82">
        <v>85995.510999999984</v>
      </c>
      <c r="R12" s="83"/>
      <c r="S12" s="82">
        <v>90441.635999999999</v>
      </c>
      <c r="T12" s="83"/>
      <c r="U12" s="82">
        <v>94794.897000000012</v>
      </c>
      <c r="V12" s="83"/>
      <c r="W12" s="82">
        <v>95394.1</v>
      </c>
      <c r="X12" s="83"/>
      <c r="Y12" s="82">
        <v>98134.785991400015</v>
      </c>
      <c r="Z12" s="84"/>
      <c r="AA12" s="82">
        <v>103826.22145944001</v>
      </c>
      <c r="AB12" s="84"/>
      <c r="AC12" s="82">
        <v>106011.45905793118</v>
      </c>
      <c r="AD12" s="35"/>
      <c r="AE12" s="82">
        <v>113035.97887699888</v>
      </c>
      <c r="AF12" s="35"/>
      <c r="AG12" s="82">
        <v>115886.31711183987</v>
      </c>
      <c r="AH12" s="35"/>
      <c r="AI12" s="82"/>
      <c r="AJ12" s="35"/>
      <c r="AK12" s="82"/>
      <c r="AL12" s="35"/>
      <c r="AM12" s="82"/>
      <c r="AN12" s="35"/>
      <c r="AO12" s="25"/>
      <c r="AP12" s="26" t="s">
        <v>98</v>
      </c>
    </row>
    <row r="13" spans="2:49" ht="6" customHeight="1" x14ac:dyDescent="0.25">
      <c r="B13" s="44"/>
      <c r="C13" s="44"/>
      <c r="D13" s="71"/>
      <c r="E13" s="102"/>
      <c r="F13" s="103"/>
      <c r="G13" s="102"/>
      <c r="H13" s="103"/>
      <c r="I13" s="102"/>
      <c r="J13" s="103"/>
      <c r="K13" s="102"/>
      <c r="L13" s="103"/>
      <c r="M13" s="102"/>
      <c r="N13" s="103"/>
      <c r="O13" s="102"/>
      <c r="P13" s="103"/>
      <c r="Q13" s="102"/>
      <c r="R13" s="103"/>
      <c r="S13" s="102"/>
      <c r="T13" s="103"/>
      <c r="U13" s="102"/>
      <c r="V13" s="103"/>
      <c r="W13" s="102"/>
      <c r="X13" s="103"/>
      <c r="Y13" s="102"/>
      <c r="Z13" s="104"/>
      <c r="AA13" s="102"/>
      <c r="AB13" s="89"/>
      <c r="AC13" s="102"/>
      <c r="AD13" s="89"/>
      <c r="AE13" s="102"/>
      <c r="AF13" s="89"/>
      <c r="AG13" s="102"/>
      <c r="AH13" s="89"/>
      <c r="AI13" s="102"/>
      <c r="AJ13" s="89"/>
      <c r="AK13" s="102"/>
      <c r="AL13" s="89"/>
      <c r="AM13" s="102"/>
      <c r="AN13" s="89"/>
      <c r="AO13" s="51"/>
      <c r="AP13" s="71"/>
    </row>
    <row r="14" spans="2:49" ht="6" customHeight="1" x14ac:dyDescent="0.25">
      <c r="B14" s="52"/>
      <c r="C14" s="52"/>
      <c r="D14" s="24"/>
      <c r="E14" s="37"/>
      <c r="F14" s="35"/>
      <c r="G14" s="37"/>
      <c r="H14" s="35"/>
      <c r="I14" s="37"/>
      <c r="J14" s="35"/>
      <c r="K14" s="37"/>
      <c r="L14" s="35"/>
      <c r="M14" s="37"/>
      <c r="N14" s="35"/>
      <c r="O14" s="37"/>
      <c r="P14" s="35"/>
      <c r="Q14" s="37"/>
      <c r="R14" s="35"/>
      <c r="S14" s="37"/>
      <c r="T14" s="35"/>
      <c r="U14" s="37"/>
      <c r="V14" s="35"/>
      <c r="W14" s="37"/>
      <c r="X14" s="25"/>
      <c r="Y14" s="37"/>
      <c r="Z14" s="31"/>
      <c r="AA14" s="37"/>
      <c r="AB14" s="35"/>
      <c r="AC14" s="37"/>
      <c r="AD14" s="35"/>
      <c r="AE14" s="37"/>
      <c r="AF14" s="35"/>
      <c r="AG14" s="37"/>
      <c r="AH14" s="35"/>
      <c r="AI14" s="37"/>
      <c r="AJ14" s="35"/>
      <c r="AK14" s="37"/>
      <c r="AL14" s="35"/>
      <c r="AM14" s="37"/>
      <c r="AN14" s="35"/>
      <c r="AO14" s="25"/>
      <c r="AP14" s="24"/>
    </row>
    <row r="15" spans="2:49" ht="10.5" customHeight="1" x14ac:dyDescent="0.25">
      <c r="B15" s="24"/>
      <c r="C15" s="52"/>
      <c r="D15" s="80" t="s">
        <v>202</v>
      </c>
      <c r="E15" s="37"/>
      <c r="F15" s="35"/>
      <c r="G15" s="37"/>
      <c r="H15" s="35"/>
      <c r="I15" s="37"/>
      <c r="J15" s="35"/>
      <c r="K15" s="37"/>
      <c r="L15" s="35"/>
      <c r="M15" s="37"/>
      <c r="N15" s="35"/>
      <c r="O15" s="37"/>
      <c r="P15" s="35"/>
      <c r="Q15" s="37"/>
      <c r="R15" s="35"/>
      <c r="S15" s="37"/>
      <c r="T15" s="35"/>
      <c r="U15" s="37"/>
      <c r="V15" s="35"/>
      <c r="W15" s="37"/>
      <c r="X15" s="25"/>
      <c r="Y15" s="37"/>
      <c r="Z15" s="31"/>
      <c r="AA15" s="37"/>
      <c r="AB15" s="35"/>
      <c r="AC15" s="37"/>
      <c r="AD15" s="35"/>
      <c r="AE15" s="37"/>
      <c r="AF15" s="35"/>
      <c r="AG15" s="37"/>
      <c r="AH15" s="35"/>
      <c r="AI15" s="37"/>
      <c r="AJ15" s="35"/>
      <c r="AK15" s="37"/>
      <c r="AL15" s="35"/>
      <c r="AM15" s="37"/>
      <c r="AN15" s="35"/>
      <c r="AO15" s="25"/>
      <c r="AP15" s="80" t="s">
        <v>216</v>
      </c>
    </row>
    <row r="16" spans="2:49" ht="10.5" customHeight="1" x14ac:dyDescent="0.25">
      <c r="B16" s="52">
        <v>4</v>
      </c>
      <c r="C16" s="52"/>
      <c r="D16" s="24" t="s">
        <v>424</v>
      </c>
      <c r="E16" s="37">
        <v>35624.195999999996</v>
      </c>
      <c r="F16" s="25"/>
      <c r="G16" s="37">
        <v>36073</v>
      </c>
      <c r="H16" s="25"/>
      <c r="I16" s="37">
        <v>35893.845000000001</v>
      </c>
      <c r="J16" s="25"/>
      <c r="K16" s="37">
        <v>36284.996666666666</v>
      </c>
      <c r="L16" s="25"/>
      <c r="M16" s="37">
        <v>38500.9</v>
      </c>
      <c r="N16" s="25"/>
      <c r="O16" s="37">
        <v>40130.4617</v>
      </c>
      <c r="P16" s="25"/>
      <c r="Q16" s="37">
        <v>41824.706889999994</v>
      </c>
      <c r="R16" s="25"/>
      <c r="S16" s="37">
        <v>41927.991000000002</v>
      </c>
      <c r="T16" s="25"/>
      <c r="U16" s="37">
        <v>43706.37887</v>
      </c>
      <c r="V16" s="25"/>
      <c r="W16" s="37">
        <v>37218</v>
      </c>
      <c r="X16" s="25"/>
      <c r="Y16" s="37">
        <v>39166.830999999998</v>
      </c>
      <c r="Z16" s="31"/>
      <c r="AA16" s="37">
        <v>40198.431114255654</v>
      </c>
      <c r="AB16" s="84" t="s">
        <v>93</v>
      </c>
      <c r="AC16" s="37">
        <v>36924.149224728273</v>
      </c>
      <c r="AD16" s="84" t="s">
        <v>93</v>
      </c>
      <c r="AE16" s="37">
        <v>35361.96652546079</v>
      </c>
      <c r="AF16" s="84" t="s">
        <v>93</v>
      </c>
      <c r="AG16" s="37">
        <v>34832.380430831225</v>
      </c>
      <c r="AH16" s="35"/>
      <c r="AI16" s="37"/>
      <c r="AJ16" s="35"/>
      <c r="AK16" s="37"/>
      <c r="AL16" s="35"/>
      <c r="AM16" s="37"/>
      <c r="AN16" s="35"/>
      <c r="AO16" s="25"/>
      <c r="AP16" s="24" t="s">
        <v>425</v>
      </c>
      <c r="AS16" s="101"/>
      <c r="AT16" s="101"/>
      <c r="AU16" s="101"/>
      <c r="AV16" s="101"/>
      <c r="AW16" s="101"/>
    </row>
    <row r="17" spans="1:56" ht="10.5" customHeight="1" x14ac:dyDescent="0.25">
      <c r="B17" s="52">
        <v>5</v>
      </c>
      <c r="C17" s="52"/>
      <c r="D17" s="24" t="s">
        <v>426</v>
      </c>
      <c r="E17" s="37">
        <v>3304.5</v>
      </c>
      <c r="F17" s="25"/>
      <c r="G17" s="37">
        <v>3125</v>
      </c>
      <c r="H17" s="25"/>
      <c r="I17" s="37">
        <v>2965.0749999999998</v>
      </c>
      <c r="J17" s="25"/>
      <c r="K17" s="37">
        <v>3143.8919999999998</v>
      </c>
      <c r="L17" s="25"/>
      <c r="M17" s="37">
        <v>3394.7036666666663</v>
      </c>
      <c r="N17" s="25"/>
      <c r="O17" s="37">
        <v>3734.6666666666665</v>
      </c>
      <c r="P17" s="25"/>
      <c r="Q17" s="37">
        <v>3630.8969099999999</v>
      </c>
      <c r="R17" s="25"/>
      <c r="S17" s="37">
        <v>3534.6666666666665</v>
      </c>
      <c r="T17" s="25"/>
      <c r="U17" s="37">
        <v>3966.9349999999999</v>
      </c>
      <c r="V17" s="25"/>
      <c r="W17" s="37">
        <v>3200.2749999999996</v>
      </c>
      <c r="X17" s="25"/>
      <c r="Y17" s="37">
        <v>3280.2979999999998</v>
      </c>
      <c r="Z17" s="31"/>
      <c r="AA17" s="37">
        <v>3165.9688857443489</v>
      </c>
      <c r="AB17" s="84" t="s">
        <v>93</v>
      </c>
      <c r="AC17" s="37">
        <v>2795.095742306115</v>
      </c>
      <c r="AD17" s="84" t="s">
        <v>93</v>
      </c>
      <c r="AE17" s="37">
        <v>2787.2721703392053</v>
      </c>
      <c r="AF17" s="84" t="s">
        <v>93</v>
      </c>
      <c r="AG17" s="37">
        <v>2265.2666811887784</v>
      </c>
      <c r="AH17" s="35"/>
      <c r="AI17" s="37"/>
      <c r="AJ17" s="35"/>
      <c r="AK17" s="37"/>
      <c r="AL17" s="35"/>
      <c r="AM17" s="37"/>
      <c r="AN17" s="35"/>
      <c r="AO17" s="25"/>
      <c r="AP17" s="24" t="s">
        <v>427</v>
      </c>
      <c r="AS17" s="101"/>
      <c r="AT17" s="101"/>
      <c r="AU17" s="101"/>
      <c r="AV17" s="101"/>
      <c r="AW17" s="101"/>
    </row>
    <row r="18" spans="1:56" ht="10.5" customHeight="1" x14ac:dyDescent="0.25">
      <c r="B18" s="52">
        <v>6</v>
      </c>
      <c r="C18" s="52"/>
      <c r="D18" s="26" t="s">
        <v>257</v>
      </c>
      <c r="E18" s="82">
        <v>38928.695999999996</v>
      </c>
      <c r="F18" s="83"/>
      <c r="G18" s="82">
        <v>39198</v>
      </c>
      <c r="H18" s="83"/>
      <c r="I18" s="82">
        <v>38858.92</v>
      </c>
      <c r="J18" s="83"/>
      <c r="K18" s="82">
        <v>39428.888666666666</v>
      </c>
      <c r="L18" s="83"/>
      <c r="M18" s="82">
        <v>41895.60366666667</v>
      </c>
      <c r="N18" s="83"/>
      <c r="O18" s="82">
        <v>43865.128366666664</v>
      </c>
      <c r="P18" s="83"/>
      <c r="Q18" s="82">
        <v>45455.603799999997</v>
      </c>
      <c r="R18" s="83"/>
      <c r="S18" s="82">
        <v>45462.657666666666</v>
      </c>
      <c r="T18" s="83"/>
      <c r="U18" s="82">
        <v>47673.313869999998</v>
      </c>
      <c r="V18" s="83"/>
      <c r="W18" s="82">
        <v>40418.275000000001</v>
      </c>
      <c r="X18" s="83"/>
      <c r="Y18" s="82">
        <v>42447.129000000001</v>
      </c>
      <c r="Z18" s="84"/>
      <c r="AA18" s="82">
        <v>43364.4</v>
      </c>
      <c r="AB18" s="84"/>
      <c r="AC18" s="82">
        <v>39719.244967034392</v>
      </c>
      <c r="AD18" s="84"/>
      <c r="AE18" s="82">
        <v>38149.238695799999</v>
      </c>
      <c r="AF18" s="84" t="s">
        <v>93</v>
      </c>
      <c r="AG18" s="82">
        <v>37097.64711202</v>
      </c>
      <c r="AH18" s="35"/>
      <c r="AI18" s="82"/>
      <c r="AJ18" s="35"/>
      <c r="AK18" s="82"/>
      <c r="AL18" s="35"/>
      <c r="AM18" s="82"/>
      <c r="AN18" s="35"/>
      <c r="AO18" s="25"/>
      <c r="AP18" s="26" t="s">
        <v>98</v>
      </c>
      <c r="AQ18" s="101"/>
      <c r="AR18" s="101"/>
      <c r="AS18" s="101"/>
      <c r="AT18" s="101"/>
      <c r="AU18" s="101"/>
      <c r="AV18" s="101"/>
      <c r="AW18" s="101"/>
      <c r="AX18" s="101"/>
      <c r="AY18" s="101"/>
    </row>
    <row r="19" spans="1:56" ht="6" customHeight="1" x14ac:dyDescent="0.25">
      <c r="B19" s="44"/>
      <c r="C19" s="44"/>
      <c r="D19" s="87"/>
      <c r="E19" s="88"/>
      <c r="F19" s="51"/>
      <c r="G19" s="88"/>
      <c r="H19" s="51"/>
      <c r="I19" s="88"/>
      <c r="J19" s="51"/>
      <c r="K19" s="88"/>
      <c r="L19" s="51"/>
      <c r="M19" s="88"/>
      <c r="N19" s="51"/>
      <c r="O19" s="88"/>
      <c r="P19" s="51"/>
      <c r="Q19" s="88"/>
      <c r="R19" s="51"/>
      <c r="S19" s="88"/>
      <c r="T19" s="51"/>
      <c r="U19" s="88"/>
      <c r="V19" s="51"/>
      <c r="W19" s="88"/>
      <c r="X19" s="51"/>
      <c r="Y19" s="88"/>
      <c r="Z19" s="50"/>
      <c r="AA19" s="88"/>
      <c r="AB19" s="89"/>
      <c r="AC19" s="88"/>
      <c r="AD19" s="89"/>
      <c r="AE19" s="88"/>
      <c r="AF19" s="89"/>
      <c r="AG19" s="88"/>
      <c r="AH19" s="89"/>
      <c r="AI19" s="88"/>
      <c r="AJ19" s="89"/>
      <c r="AK19" s="88"/>
      <c r="AL19" s="89"/>
      <c r="AM19" s="88"/>
      <c r="AN19" s="89"/>
      <c r="AO19" s="51"/>
      <c r="AP19" s="87"/>
      <c r="AS19" s="101"/>
      <c r="AT19" s="101"/>
      <c r="AU19" s="101"/>
      <c r="AV19" s="101"/>
      <c r="AW19" s="101"/>
    </row>
    <row r="20" spans="1:56" ht="6" customHeight="1" x14ac:dyDescent="0.25">
      <c r="B20" s="52"/>
      <c r="C20" s="52"/>
      <c r="D20" s="24"/>
      <c r="E20" s="37"/>
      <c r="F20" s="25"/>
      <c r="G20" s="37"/>
      <c r="H20" s="25"/>
      <c r="I20" s="37"/>
      <c r="J20" s="25"/>
      <c r="K20" s="37"/>
      <c r="L20" s="25"/>
      <c r="M20" s="37"/>
      <c r="N20" s="25"/>
      <c r="O20" s="37"/>
      <c r="P20" s="25"/>
      <c r="Q20" s="37"/>
      <c r="R20" s="25"/>
      <c r="S20" s="37"/>
      <c r="T20" s="25"/>
      <c r="U20" s="37"/>
      <c r="V20" s="25"/>
      <c r="W20" s="37"/>
      <c r="X20" s="25"/>
      <c r="Y20" s="37"/>
      <c r="Z20" s="31"/>
      <c r="AA20" s="37"/>
      <c r="AB20" s="35"/>
      <c r="AC20" s="37"/>
      <c r="AD20" s="35"/>
      <c r="AE20" s="37"/>
      <c r="AF20" s="35"/>
      <c r="AG20" s="37"/>
      <c r="AH20" s="35"/>
      <c r="AI20" s="37"/>
      <c r="AJ20" s="35"/>
      <c r="AK20" s="37"/>
      <c r="AL20" s="35"/>
      <c r="AM20" s="37"/>
      <c r="AN20" s="35"/>
      <c r="AO20" s="25"/>
      <c r="AP20" s="24"/>
      <c r="AS20" s="101"/>
      <c r="AT20" s="101"/>
      <c r="AU20" s="101"/>
      <c r="AV20" s="101"/>
      <c r="AW20" s="101"/>
    </row>
    <row r="21" spans="1:56" ht="10.5" customHeight="1" x14ac:dyDescent="0.25">
      <c r="B21" s="52">
        <v>7</v>
      </c>
      <c r="C21" s="52"/>
      <c r="D21" s="24" t="s">
        <v>428</v>
      </c>
      <c r="E21" s="37">
        <v>103324.196</v>
      </c>
      <c r="F21" s="25"/>
      <c r="G21" s="37">
        <v>109872</v>
      </c>
      <c r="H21" s="25"/>
      <c r="I21" s="37">
        <v>112836.845</v>
      </c>
      <c r="J21" s="25"/>
      <c r="K21" s="37">
        <v>114803.48584313723</v>
      </c>
      <c r="L21" s="25"/>
      <c r="M21" s="37">
        <v>117052.94500000001</v>
      </c>
      <c r="N21" s="25"/>
      <c r="O21" s="37">
        <v>117662.26169999999</v>
      </c>
      <c r="P21" s="25"/>
      <c r="Q21" s="37">
        <v>121854.66888999997</v>
      </c>
      <c r="R21" s="25"/>
      <c r="S21" s="37">
        <v>126194.128</v>
      </c>
      <c r="T21" s="25"/>
      <c r="U21" s="37">
        <v>131818.67587000001</v>
      </c>
      <c r="V21" s="25"/>
      <c r="W21" s="37">
        <v>125899.3</v>
      </c>
      <c r="X21" s="25"/>
      <c r="Y21" s="37">
        <v>130511.2869914</v>
      </c>
      <c r="Z21" s="31"/>
      <c r="AA21" s="37">
        <v>137282.37757369567</v>
      </c>
      <c r="AB21" s="84" t="s">
        <v>93</v>
      </c>
      <c r="AC21" s="37">
        <v>136412.51878265943</v>
      </c>
      <c r="AD21" s="84" t="s">
        <v>93</v>
      </c>
      <c r="AE21" s="37">
        <v>142239.51066470795</v>
      </c>
      <c r="AF21" s="84" t="s">
        <v>93</v>
      </c>
      <c r="AG21" s="92">
        <v>144744.5905426711</v>
      </c>
      <c r="AH21" s="35"/>
      <c r="AI21" s="37"/>
      <c r="AJ21" s="35"/>
      <c r="AK21" s="37"/>
      <c r="AL21" s="35"/>
      <c r="AM21" s="37"/>
      <c r="AN21" s="35"/>
      <c r="AO21" s="25"/>
      <c r="AP21" s="24" t="s">
        <v>429</v>
      </c>
      <c r="AS21" s="101"/>
      <c r="AT21" s="101"/>
      <c r="AU21" s="101"/>
      <c r="AV21" s="101"/>
      <c r="AW21" s="101"/>
    </row>
    <row r="22" spans="1:56" ht="10.5" customHeight="1" x14ac:dyDescent="0.25">
      <c r="B22" s="52">
        <v>8</v>
      </c>
      <c r="C22" s="52"/>
      <c r="D22" s="24" t="s">
        <v>430</v>
      </c>
      <c r="E22" s="37">
        <v>12879.5</v>
      </c>
      <c r="F22" s="25"/>
      <c r="G22" s="37">
        <v>12808</v>
      </c>
      <c r="H22" s="25"/>
      <c r="I22" s="37">
        <v>11903.075000000001</v>
      </c>
      <c r="J22" s="25"/>
      <c r="K22" s="37">
        <v>12506.092000000001</v>
      </c>
      <c r="L22" s="25"/>
      <c r="M22" s="37">
        <v>10648.762666666666</v>
      </c>
      <c r="N22" s="25"/>
      <c r="O22" s="37">
        <v>10020.666666666666</v>
      </c>
      <c r="P22" s="25"/>
      <c r="Q22" s="37">
        <v>9596.4459100000004</v>
      </c>
      <c r="R22" s="25"/>
      <c r="S22" s="37">
        <v>9710.1656666666659</v>
      </c>
      <c r="T22" s="25"/>
      <c r="U22" s="37">
        <v>10649.535</v>
      </c>
      <c r="V22" s="25"/>
      <c r="W22" s="37">
        <v>9913.0750000000007</v>
      </c>
      <c r="X22" s="25"/>
      <c r="Y22" s="37">
        <v>10070.628000000001</v>
      </c>
      <c r="Z22" s="31"/>
      <c r="AA22" s="37">
        <v>9908.2438857443485</v>
      </c>
      <c r="AB22" s="84" t="s">
        <v>93</v>
      </c>
      <c r="AC22" s="37">
        <v>9318.1852423061155</v>
      </c>
      <c r="AD22" s="84" t="s">
        <v>93</v>
      </c>
      <c r="AE22" s="37">
        <v>8945.7069080909332</v>
      </c>
      <c r="AF22" s="84" t="s">
        <v>93</v>
      </c>
      <c r="AG22" s="92">
        <v>8239.3736811887793</v>
      </c>
      <c r="AH22" s="35"/>
      <c r="AI22" s="37"/>
      <c r="AJ22" s="35"/>
      <c r="AK22" s="37"/>
      <c r="AL22" s="35"/>
      <c r="AM22" s="37"/>
      <c r="AN22" s="35"/>
      <c r="AO22" s="25"/>
      <c r="AP22" s="24" t="s">
        <v>431</v>
      </c>
      <c r="AS22" s="101"/>
      <c r="AT22" s="101"/>
      <c r="AU22" s="101"/>
      <c r="AV22" s="101"/>
      <c r="AW22" s="101"/>
    </row>
    <row r="23" spans="1:56" ht="10.5" customHeight="1" x14ac:dyDescent="0.25">
      <c r="B23" s="52">
        <v>9</v>
      </c>
      <c r="C23" s="52"/>
      <c r="D23" s="26" t="s">
        <v>81</v>
      </c>
      <c r="E23" s="82">
        <v>116203.696</v>
      </c>
      <c r="F23" s="83"/>
      <c r="G23" s="82">
        <v>122680</v>
      </c>
      <c r="H23" s="83"/>
      <c r="I23" s="82">
        <v>124739.92</v>
      </c>
      <c r="J23" s="83"/>
      <c r="K23" s="82">
        <v>127309.57784313723</v>
      </c>
      <c r="L23" s="83"/>
      <c r="M23" s="82">
        <v>127701.70766666667</v>
      </c>
      <c r="N23" s="83"/>
      <c r="O23" s="82">
        <v>127682.92836666666</v>
      </c>
      <c r="P23" s="83"/>
      <c r="Q23" s="82">
        <v>131451.11479999998</v>
      </c>
      <c r="R23" s="83"/>
      <c r="S23" s="82">
        <v>135904.29366666666</v>
      </c>
      <c r="T23" s="83"/>
      <c r="U23" s="82">
        <v>142468.21087000001</v>
      </c>
      <c r="V23" s="83"/>
      <c r="W23" s="82">
        <v>135812.375</v>
      </c>
      <c r="X23" s="83"/>
      <c r="Y23" s="82">
        <v>140581.91499140003</v>
      </c>
      <c r="Z23" s="84"/>
      <c r="AA23" s="82">
        <v>147190.62145944001</v>
      </c>
      <c r="AB23" s="84"/>
      <c r="AC23" s="82">
        <v>145730.70402496558</v>
      </c>
      <c r="AD23" s="35"/>
      <c r="AE23" s="82">
        <v>151185.21757279889</v>
      </c>
      <c r="AF23" s="84" t="s">
        <v>93</v>
      </c>
      <c r="AG23" s="82">
        <v>152983.96422385989</v>
      </c>
      <c r="AH23" s="35"/>
      <c r="AI23" s="82"/>
      <c r="AJ23" s="35"/>
      <c r="AK23" s="82"/>
      <c r="AL23" s="35"/>
      <c r="AM23" s="82"/>
      <c r="AN23" s="35"/>
      <c r="AO23" s="25"/>
      <c r="AP23" s="26" t="s">
        <v>303</v>
      </c>
      <c r="AS23" s="101"/>
      <c r="AT23" s="101"/>
      <c r="AU23" s="101"/>
      <c r="AV23" s="101"/>
      <c r="AW23" s="101"/>
    </row>
    <row r="24" spans="1:56" ht="6" customHeight="1" x14ac:dyDescent="0.25">
      <c r="A24" s="94"/>
      <c r="B24" s="44"/>
      <c r="C24" s="44"/>
      <c r="D24" s="45"/>
      <c r="E24" s="167"/>
      <c r="F24" s="51"/>
      <c r="G24" s="167"/>
      <c r="H24" s="51"/>
      <c r="I24" s="167"/>
      <c r="J24" s="51"/>
      <c r="K24" s="167"/>
      <c r="L24" s="51"/>
      <c r="M24" s="167"/>
      <c r="N24" s="51"/>
      <c r="O24" s="167"/>
      <c r="P24" s="51"/>
      <c r="Q24" s="167"/>
      <c r="R24" s="51"/>
      <c r="S24" s="167"/>
      <c r="T24" s="51"/>
      <c r="U24" s="167"/>
      <c r="V24" s="51"/>
      <c r="W24" s="167"/>
      <c r="X24" s="51"/>
      <c r="Y24" s="167"/>
      <c r="Z24" s="51"/>
      <c r="AA24" s="167"/>
      <c r="AB24" s="51"/>
      <c r="AC24" s="167"/>
      <c r="AD24" s="51"/>
      <c r="AE24" s="167"/>
      <c r="AF24" s="51"/>
      <c r="AG24" s="167"/>
      <c r="AH24" s="51"/>
      <c r="AI24" s="167"/>
      <c r="AJ24" s="51"/>
      <c r="AK24" s="167"/>
      <c r="AL24" s="51"/>
      <c r="AM24" s="167"/>
      <c r="AN24" s="51"/>
      <c r="AO24" s="51"/>
      <c r="AP24" s="45"/>
      <c r="AS24" s="101"/>
      <c r="AT24" s="101"/>
      <c r="AU24" s="101"/>
      <c r="AV24" s="101"/>
      <c r="AW24" s="101"/>
    </row>
    <row r="25" spans="1:56" ht="6" customHeight="1" x14ac:dyDescent="0.25">
      <c r="B25" s="52"/>
      <c r="C25" s="52"/>
      <c r="D25" s="32"/>
      <c r="E25" s="36"/>
      <c r="F25" s="25"/>
      <c r="G25" s="36"/>
      <c r="H25" s="25"/>
      <c r="I25" s="36"/>
      <c r="J25" s="25"/>
      <c r="K25" s="36"/>
      <c r="L25" s="25"/>
      <c r="M25" s="36"/>
      <c r="N25" s="25"/>
      <c r="O25" s="36"/>
      <c r="P25" s="25"/>
      <c r="Q25" s="36"/>
      <c r="R25" s="25"/>
      <c r="S25" s="36"/>
      <c r="T25" s="25"/>
      <c r="U25" s="36"/>
      <c r="V25" s="25"/>
      <c r="W25" s="36"/>
      <c r="X25" s="25"/>
      <c r="Y25" s="36"/>
      <c r="Z25" s="25"/>
      <c r="AA25" s="36"/>
      <c r="AB25" s="194"/>
      <c r="AC25" s="36"/>
      <c r="AD25" s="385"/>
      <c r="AE25" s="36"/>
      <c r="AF25" s="461"/>
      <c r="AG25" s="36"/>
      <c r="AH25" s="461"/>
      <c r="AI25" s="36"/>
      <c r="AJ25" s="461"/>
      <c r="AK25" s="36"/>
      <c r="AL25" s="461"/>
      <c r="AM25" s="36"/>
      <c r="AN25" s="25"/>
      <c r="AO25" s="25"/>
      <c r="AP25" s="32"/>
      <c r="AS25" s="101"/>
      <c r="AT25" s="101"/>
      <c r="AU25" s="101"/>
      <c r="AV25" s="101"/>
      <c r="AW25" s="101"/>
    </row>
    <row r="26" spans="1:56" ht="12.75" customHeight="1" x14ac:dyDescent="0.25">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56"/>
      <c r="AF26" s="456"/>
      <c r="AG26" s="456"/>
      <c r="AH26" s="456"/>
      <c r="AI26" s="456"/>
      <c r="AJ26" s="456"/>
      <c r="AK26" s="456"/>
      <c r="AL26" s="456"/>
      <c r="AM26" s="4"/>
      <c r="AN26" s="4"/>
      <c r="AO26" s="4"/>
      <c r="AP26" s="4"/>
      <c r="AS26" s="101"/>
      <c r="AT26" s="101"/>
      <c r="AU26" s="101"/>
      <c r="AV26" s="101"/>
      <c r="AW26" s="101"/>
      <c r="AX26" s="101"/>
      <c r="AY26" s="101"/>
      <c r="AZ26" s="101"/>
      <c r="BA26" s="101"/>
      <c r="BB26" s="101"/>
      <c r="BC26" s="101"/>
      <c r="BD26" s="101"/>
    </row>
    <row r="27" spans="1:56" ht="14.25" customHeight="1" x14ac:dyDescent="0.25">
      <c r="B27" s="648" t="s">
        <v>432</v>
      </c>
      <c r="C27" s="648"/>
      <c r="D27" s="648"/>
      <c r="E27" s="615"/>
      <c r="F27" s="616"/>
      <c r="G27" s="615"/>
      <c r="H27" s="616"/>
      <c r="I27" s="615"/>
      <c r="J27" s="616"/>
      <c r="K27" s="615"/>
      <c r="L27" s="616"/>
      <c r="M27" s="615"/>
      <c r="N27" s="616"/>
      <c r="O27" s="615"/>
      <c r="P27" s="616"/>
      <c r="Q27" s="615"/>
      <c r="R27" s="616"/>
      <c r="S27" s="615"/>
      <c r="T27" s="609"/>
      <c r="U27" s="615"/>
      <c r="V27" s="609"/>
      <c r="W27" s="615"/>
      <c r="X27" s="609"/>
      <c r="Y27" s="615"/>
      <c r="Z27" s="609"/>
      <c r="AA27" s="615"/>
      <c r="AB27" s="609"/>
      <c r="AC27" s="615"/>
      <c r="AD27" s="609"/>
      <c r="AE27" s="615"/>
      <c r="AF27" s="609"/>
      <c r="AG27" s="615"/>
      <c r="AH27" s="609"/>
      <c r="AI27" s="615"/>
      <c r="AJ27" s="609"/>
      <c r="AK27" s="615"/>
      <c r="AL27" s="609"/>
      <c r="AM27" s="615"/>
      <c r="AN27" s="609"/>
      <c r="AO27" s="648" t="s">
        <v>433</v>
      </c>
      <c r="AP27" s="648"/>
      <c r="AS27" s="101"/>
      <c r="AT27" s="101"/>
      <c r="AU27" s="101"/>
      <c r="AV27" s="101"/>
      <c r="AW27" s="101"/>
      <c r="AX27" s="101"/>
      <c r="AY27" s="101"/>
    </row>
    <row r="28" spans="1:56" ht="6" customHeight="1" x14ac:dyDescent="0.25">
      <c r="B28" s="96"/>
      <c r="C28" s="96"/>
      <c r="D28" s="96"/>
      <c r="E28" s="97"/>
      <c r="F28" s="98"/>
      <c r="G28" s="97"/>
      <c r="H28" s="98"/>
      <c r="I28" s="97"/>
      <c r="J28" s="98"/>
      <c r="K28" s="97"/>
      <c r="L28" s="98"/>
      <c r="M28" s="97"/>
      <c r="N28" s="98"/>
      <c r="O28" s="97"/>
      <c r="P28" s="98"/>
      <c r="Q28" s="97"/>
      <c r="R28" s="98"/>
      <c r="S28" s="97"/>
      <c r="T28" s="10"/>
      <c r="U28" s="97"/>
      <c r="V28" s="10"/>
      <c r="W28" s="97"/>
      <c r="X28" s="10"/>
      <c r="Y28" s="97"/>
      <c r="Z28" s="10"/>
      <c r="AA28" s="195"/>
      <c r="AB28" s="190"/>
      <c r="AC28" s="386"/>
      <c r="AD28" s="379"/>
      <c r="AE28" s="464"/>
      <c r="AF28" s="458"/>
      <c r="AG28" s="464"/>
      <c r="AH28" s="458"/>
      <c r="AI28" s="464"/>
      <c r="AJ28" s="458"/>
      <c r="AK28" s="464"/>
      <c r="AL28" s="458"/>
      <c r="AM28" s="97"/>
      <c r="AN28" s="10"/>
      <c r="AO28" s="96"/>
      <c r="AP28" s="96"/>
      <c r="AS28" s="101"/>
      <c r="AT28" s="101"/>
      <c r="AU28" s="101"/>
      <c r="AV28" s="101"/>
      <c r="AW28" s="101"/>
      <c r="AX28" s="101"/>
      <c r="AY28" s="101"/>
    </row>
    <row r="29" spans="1:56" ht="6" customHeight="1" x14ac:dyDescent="0.25">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198"/>
      <c r="AB29" s="198"/>
      <c r="AC29" s="388"/>
      <c r="AD29" s="388"/>
      <c r="AE29" s="466"/>
      <c r="AF29" s="466"/>
      <c r="AG29" s="466"/>
      <c r="AH29" s="466"/>
      <c r="AI29" s="466"/>
      <c r="AJ29" s="466"/>
      <c r="AK29" s="466"/>
      <c r="AL29" s="466"/>
      <c r="AM29" s="24"/>
      <c r="AN29" s="24"/>
      <c r="AO29" s="24"/>
      <c r="AP29" s="24"/>
      <c r="AS29" s="101"/>
      <c r="AT29" s="101"/>
      <c r="AU29" s="101"/>
      <c r="AV29" s="101"/>
      <c r="AW29" s="101"/>
      <c r="AX29" s="101"/>
      <c r="AY29" s="101"/>
    </row>
    <row r="30" spans="1:56" ht="10.5" customHeight="1" x14ac:dyDescent="0.25">
      <c r="B30" s="52"/>
      <c r="C30" s="52"/>
      <c r="D30" s="80" t="s">
        <v>10</v>
      </c>
      <c r="E30" s="36"/>
      <c r="F30" s="35"/>
      <c r="G30" s="36"/>
      <c r="H30" s="35"/>
      <c r="I30" s="36"/>
      <c r="J30" s="35"/>
      <c r="K30" s="36"/>
      <c r="L30" s="35"/>
      <c r="M30" s="36"/>
      <c r="N30" s="35"/>
      <c r="O30" s="36"/>
      <c r="P30" s="35"/>
      <c r="Q30" s="36"/>
      <c r="R30" s="35"/>
      <c r="S30" s="36"/>
      <c r="T30" s="35"/>
      <c r="U30" s="36"/>
      <c r="V30" s="35"/>
      <c r="W30" s="36"/>
      <c r="X30" s="35"/>
      <c r="Y30" s="36"/>
      <c r="Z30" s="35"/>
      <c r="AA30" s="36"/>
      <c r="AB30" s="35"/>
      <c r="AC30" s="36"/>
      <c r="AD30" s="35"/>
      <c r="AE30" s="36"/>
      <c r="AF30" s="35"/>
      <c r="AG30" s="36"/>
      <c r="AH30" s="35"/>
      <c r="AI30" s="36"/>
      <c r="AJ30" s="35"/>
      <c r="AK30" s="36"/>
      <c r="AL30" s="35"/>
      <c r="AM30" s="36"/>
      <c r="AN30" s="35"/>
      <c r="AO30" s="25"/>
      <c r="AP30" s="80" t="s">
        <v>13</v>
      </c>
      <c r="AS30" s="101"/>
      <c r="AT30" s="101"/>
      <c r="AU30" s="101"/>
      <c r="AV30" s="101"/>
      <c r="AW30" s="101"/>
      <c r="AX30" s="101"/>
      <c r="AY30" s="101"/>
    </row>
    <row r="31" spans="1:56" ht="10.5" customHeight="1" x14ac:dyDescent="0.25">
      <c r="B31" s="52">
        <v>10</v>
      </c>
      <c r="C31" s="52"/>
      <c r="D31" s="24" t="s">
        <v>424</v>
      </c>
      <c r="E31" s="37">
        <v>15084.2</v>
      </c>
      <c r="F31" s="92"/>
      <c r="G31" s="37">
        <v>15858.286</v>
      </c>
      <c r="H31" s="92"/>
      <c r="I31" s="37">
        <v>16379.1</v>
      </c>
      <c r="J31" s="92"/>
      <c r="K31" s="37">
        <v>16367.725882352941</v>
      </c>
      <c r="L31" s="92"/>
      <c r="M31" s="37">
        <v>16346.223452</v>
      </c>
      <c r="N31" s="92"/>
      <c r="O31" s="37">
        <v>16009.000000000002</v>
      </c>
      <c r="P31" s="92"/>
      <c r="Q31" s="37">
        <v>17240.373838</v>
      </c>
      <c r="R31" s="92"/>
      <c r="S31" s="37">
        <v>18549.293728000001</v>
      </c>
      <c r="T31" s="92"/>
      <c r="U31" s="37">
        <v>19675.478999999996</v>
      </c>
      <c r="V31" s="92"/>
      <c r="W31" s="37">
        <v>20298.969000000005</v>
      </c>
      <c r="X31" s="92"/>
      <c r="Y31" s="37">
        <v>20338.562327767198</v>
      </c>
      <c r="Z31" s="31"/>
      <c r="AA31" s="37">
        <v>22034.38460545913</v>
      </c>
      <c r="AB31" s="31"/>
      <c r="AC31" s="37">
        <v>23339.559224818302</v>
      </c>
      <c r="AD31" s="388"/>
      <c r="AE31" s="37">
        <v>25366.475533547909</v>
      </c>
      <c r="AF31" s="466"/>
      <c r="AG31" s="92">
        <v>25450.251134194121</v>
      </c>
      <c r="AH31" s="466"/>
      <c r="AI31" s="37"/>
      <c r="AJ31" s="466"/>
      <c r="AK31" s="37"/>
      <c r="AL31" s="466"/>
      <c r="AM31" s="37"/>
      <c r="AN31" s="24"/>
      <c r="AO31" s="25"/>
      <c r="AP31" s="24" t="s">
        <v>425</v>
      </c>
      <c r="AS31" s="101"/>
      <c r="AT31" s="101"/>
      <c r="AU31" s="101"/>
      <c r="AV31" s="101"/>
      <c r="AW31" s="101"/>
      <c r="AX31" s="101"/>
      <c r="AY31" s="101"/>
    </row>
    <row r="32" spans="1:56" ht="10.5" customHeight="1" x14ac:dyDescent="0.25">
      <c r="B32" s="52">
        <v>11</v>
      </c>
      <c r="C32" s="52"/>
      <c r="D32" s="24" t="s">
        <v>426</v>
      </c>
      <c r="E32" s="37">
        <v>740.2</v>
      </c>
      <c r="F32" s="92"/>
      <c r="G32" s="37">
        <v>746.5</v>
      </c>
      <c r="H32" s="92"/>
      <c r="I32" s="37">
        <v>679.5</v>
      </c>
      <c r="J32" s="92"/>
      <c r="K32" s="37">
        <v>694.8</v>
      </c>
      <c r="L32" s="92"/>
      <c r="M32" s="37">
        <v>609.45329900000002</v>
      </c>
      <c r="N32" s="92"/>
      <c r="O32" s="37">
        <v>512.6</v>
      </c>
      <c r="P32" s="92"/>
      <c r="Q32" s="37">
        <v>476.18369799999999</v>
      </c>
      <c r="R32" s="92"/>
      <c r="S32" s="37">
        <v>471.90967000000001</v>
      </c>
      <c r="T32" s="92"/>
      <c r="U32" s="37">
        <v>511.4</v>
      </c>
      <c r="V32" s="92"/>
      <c r="W32" s="37">
        <v>488.81</v>
      </c>
      <c r="X32" s="92"/>
      <c r="Y32" s="37">
        <v>490.84903706050045</v>
      </c>
      <c r="Z32" s="31"/>
      <c r="AA32" s="37">
        <v>403.05</v>
      </c>
      <c r="AB32" s="31"/>
      <c r="AC32" s="37">
        <v>395.065</v>
      </c>
      <c r="AD32" s="31"/>
      <c r="AE32" s="37">
        <v>347.31364047589352</v>
      </c>
      <c r="AF32" s="466"/>
      <c r="AG32" s="92">
        <v>354.32824799999997</v>
      </c>
      <c r="AH32" s="466"/>
      <c r="AI32" s="37"/>
      <c r="AJ32" s="466"/>
      <c r="AK32" s="37"/>
      <c r="AL32" s="466"/>
      <c r="AM32" s="37"/>
      <c r="AN32" s="24"/>
      <c r="AO32" s="25"/>
      <c r="AP32" s="24" t="s">
        <v>427</v>
      </c>
      <c r="AS32" s="101"/>
      <c r="AT32" s="101"/>
      <c r="AU32" s="101"/>
      <c r="AV32" s="101"/>
      <c r="AW32" s="101"/>
      <c r="AX32" s="101"/>
      <c r="AY32" s="101"/>
    </row>
    <row r="33" spans="2:50" ht="10.5" customHeight="1" x14ac:dyDescent="0.25">
      <c r="B33" s="52">
        <v>12</v>
      </c>
      <c r="C33" s="52"/>
      <c r="D33" s="26" t="s">
        <v>257</v>
      </c>
      <c r="E33" s="82">
        <v>15824.400000000001</v>
      </c>
      <c r="F33" s="158"/>
      <c r="G33" s="82">
        <v>16604.786</v>
      </c>
      <c r="H33" s="158"/>
      <c r="I33" s="82">
        <v>17058.599999999999</v>
      </c>
      <c r="J33" s="158"/>
      <c r="K33" s="82">
        <v>17062.52588235294</v>
      </c>
      <c r="L33" s="158"/>
      <c r="M33" s="82">
        <v>16955.676750999999</v>
      </c>
      <c r="N33" s="158"/>
      <c r="O33" s="82">
        <v>16521.600000000002</v>
      </c>
      <c r="P33" s="158"/>
      <c r="Q33" s="82">
        <v>17716.557536</v>
      </c>
      <c r="R33" s="158"/>
      <c r="S33" s="82">
        <v>19021.203398000001</v>
      </c>
      <c r="T33" s="158"/>
      <c r="U33" s="82">
        <v>20186.878999999997</v>
      </c>
      <c r="V33" s="158"/>
      <c r="W33" s="82">
        <v>20787.779000000006</v>
      </c>
      <c r="X33" s="158"/>
      <c r="Y33" s="82">
        <v>20829.411364827687</v>
      </c>
      <c r="Z33" s="84"/>
      <c r="AA33" s="82">
        <v>22437.43460545913</v>
      </c>
      <c r="AB33" s="84"/>
      <c r="AC33" s="82">
        <v>23734.624224818301</v>
      </c>
      <c r="AD33" s="84"/>
      <c r="AE33" s="82">
        <v>25713.789174023805</v>
      </c>
      <c r="AF33" s="466"/>
      <c r="AG33" s="82">
        <v>25804.579382194122</v>
      </c>
      <c r="AH33" s="466"/>
      <c r="AI33" s="82"/>
      <c r="AJ33" s="466"/>
      <c r="AK33" s="82"/>
      <c r="AL33" s="466"/>
      <c r="AM33" s="82"/>
      <c r="AN33" s="24"/>
      <c r="AO33" s="25"/>
      <c r="AP33" s="26" t="s">
        <v>98</v>
      </c>
      <c r="AR33" s="101"/>
      <c r="AS33" s="101"/>
      <c r="AT33" s="101"/>
      <c r="AU33" s="101"/>
      <c r="AV33" s="101"/>
      <c r="AW33" s="101"/>
      <c r="AX33" s="101"/>
    </row>
    <row r="34" spans="2:50" ht="6" customHeight="1" x14ac:dyDescent="0.25">
      <c r="B34" s="44"/>
      <c r="C34" s="44"/>
      <c r="D34" s="71"/>
      <c r="E34" s="102"/>
      <c r="F34" s="166"/>
      <c r="G34" s="102"/>
      <c r="H34" s="166"/>
      <c r="I34" s="102"/>
      <c r="J34" s="166"/>
      <c r="K34" s="102"/>
      <c r="L34" s="166"/>
      <c r="M34" s="102"/>
      <c r="N34" s="166"/>
      <c r="O34" s="102"/>
      <c r="P34" s="166"/>
      <c r="Q34" s="102"/>
      <c r="R34" s="166"/>
      <c r="S34" s="102"/>
      <c r="T34" s="166"/>
      <c r="U34" s="102"/>
      <c r="V34" s="166"/>
      <c r="W34" s="102"/>
      <c r="X34" s="166"/>
      <c r="Y34" s="102"/>
      <c r="Z34" s="104"/>
      <c r="AA34" s="102"/>
      <c r="AB34" s="87"/>
      <c r="AC34" s="102"/>
      <c r="AD34" s="87"/>
      <c r="AE34" s="102"/>
      <c r="AF34" s="87"/>
      <c r="AG34" s="102"/>
      <c r="AH34" s="87"/>
      <c r="AI34" s="102"/>
      <c r="AJ34" s="87"/>
      <c r="AK34" s="102"/>
      <c r="AL34" s="87"/>
      <c r="AM34" s="102"/>
      <c r="AN34" s="87"/>
      <c r="AO34" s="51"/>
      <c r="AP34" s="71"/>
      <c r="AT34" s="541"/>
      <c r="AU34" s="541"/>
      <c r="AV34" s="541"/>
      <c r="AW34" s="541"/>
      <c r="AX34" s="541"/>
    </row>
    <row r="35" spans="2:50" ht="6" customHeight="1" x14ac:dyDescent="0.25">
      <c r="B35" s="52"/>
      <c r="C35" s="52"/>
      <c r="D35" s="24"/>
      <c r="E35" s="37"/>
      <c r="F35" s="92"/>
      <c r="G35" s="37"/>
      <c r="H35" s="92"/>
      <c r="I35" s="37"/>
      <c r="J35" s="92"/>
      <c r="K35" s="37"/>
      <c r="L35" s="92"/>
      <c r="M35" s="37"/>
      <c r="N35" s="92"/>
      <c r="O35" s="37"/>
      <c r="P35" s="92"/>
      <c r="Q35" s="37"/>
      <c r="R35" s="92"/>
      <c r="S35" s="37"/>
      <c r="T35" s="92"/>
      <c r="U35" s="37"/>
      <c r="V35" s="92"/>
      <c r="W35" s="37"/>
      <c r="X35" s="92"/>
      <c r="Y35" s="37"/>
      <c r="Z35" s="31"/>
      <c r="AA35" s="37"/>
      <c r="AB35" s="198"/>
      <c r="AC35" s="37"/>
      <c r="AD35" s="388"/>
      <c r="AE35" s="37"/>
      <c r="AF35" s="466"/>
      <c r="AG35" s="37"/>
      <c r="AH35" s="466"/>
      <c r="AI35" s="37"/>
      <c r="AJ35" s="466"/>
      <c r="AK35" s="37"/>
      <c r="AL35" s="466"/>
      <c r="AM35" s="37"/>
      <c r="AN35" s="24"/>
      <c r="AO35" s="25"/>
      <c r="AP35" s="24"/>
      <c r="AT35" s="541"/>
      <c r="AU35" s="541"/>
      <c r="AV35" s="541"/>
      <c r="AW35" s="541"/>
      <c r="AX35" s="541"/>
    </row>
    <row r="36" spans="2:50" ht="10.5" customHeight="1" x14ac:dyDescent="0.25">
      <c r="B36" s="24"/>
      <c r="C36" s="52"/>
      <c r="D36" s="80" t="s">
        <v>202</v>
      </c>
      <c r="E36" s="37"/>
      <c r="F36" s="92"/>
      <c r="G36" s="37"/>
      <c r="H36" s="92"/>
      <c r="I36" s="37"/>
      <c r="J36" s="92"/>
      <c r="K36" s="37"/>
      <c r="L36" s="92"/>
      <c r="M36" s="37"/>
      <c r="N36" s="92"/>
      <c r="O36" s="37"/>
      <c r="P36" s="92"/>
      <c r="Q36" s="37"/>
      <c r="R36" s="92"/>
      <c r="S36" s="37"/>
      <c r="T36" s="92"/>
      <c r="U36" s="37"/>
      <c r="V36" s="92"/>
      <c r="W36" s="37"/>
      <c r="X36" s="92"/>
      <c r="Y36" s="37"/>
      <c r="Z36" s="31"/>
      <c r="AA36" s="37"/>
      <c r="AB36" s="198"/>
      <c r="AC36" s="37"/>
      <c r="AD36" s="388"/>
      <c r="AE36" s="37"/>
      <c r="AF36" s="466"/>
      <c r="AG36" s="37"/>
      <c r="AH36" s="466"/>
      <c r="AI36" s="37"/>
      <c r="AJ36" s="466"/>
      <c r="AK36" s="37"/>
      <c r="AL36" s="466"/>
      <c r="AM36" s="37"/>
      <c r="AN36" s="24"/>
      <c r="AO36" s="25"/>
      <c r="AP36" s="80" t="s">
        <v>216</v>
      </c>
      <c r="AS36" s="101"/>
      <c r="AT36" s="101"/>
      <c r="AU36" s="101"/>
      <c r="AV36" s="101"/>
      <c r="AW36" s="101"/>
      <c r="AX36" s="101"/>
    </row>
    <row r="37" spans="2:50" ht="10.5" customHeight="1" x14ac:dyDescent="0.25">
      <c r="B37" s="52">
        <v>13</v>
      </c>
      <c r="C37" s="52"/>
      <c r="D37" s="24" t="s">
        <v>424</v>
      </c>
      <c r="E37" s="37">
        <v>37353.093999999997</v>
      </c>
      <c r="F37" s="92"/>
      <c r="G37" s="37">
        <v>37197.787999999993</v>
      </c>
      <c r="H37" s="92"/>
      <c r="I37" s="37">
        <v>37459.21</v>
      </c>
      <c r="J37" s="92"/>
      <c r="K37" s="37">
        <v>38008.650278000001</v>
      </c>
      <c r="L37" s="92"/>
      <c r="M37" s="37">
        <v>39726.457389999996</v>
      </c>
      <c r="N37" s="92"/>
      <c r="O37" s="37">
        <v>40874.528548581875</v>
      </c>
      <c r="P37" s="92"/>
      <c r="Q37" s="37">
        <v>42696.884474226805</v>
      </c>
      <c r="R37" s="92"/>
      <c r="S37" s="37">
        <v>44013.365311000001</v>
      </c>
      <c r="T37" s="92"/>
      <c r="U37" s="37">
        <v>43686.57332464413</v>
      </c>
      <c r="V37" s="92"/>
      <c r="W37" s="37">
        <v>37065.697987446998</v>
      </c>
      <c r="X37" s="92"/>
      <c r="Y37" s="37">
        <v>42887.062985999997</v>
      </c>
      <c r="Z37" s="31"/>
      <c r="AA37" s="37">
        <v>42301.069536045332</v>
      </c>
      <c r="AB37" s="84" t="s">
        <v>93</v>
      </c>
      <c r="AC37" s="37">
        <v>39359.107830679328</v>
      </c>
      <c r="AD37" s="84" t="s">
        <v>93</v>
      </c>
      <c r="AE37" s="37">
        <v>37720.14534321391</v>
      </c>
      <c r="AF37" s="84" t="s">
        <v>93</v>
      </c>
      <c r="AG37" s="37">
        <v>38428.499268540319</v>
      </c>
      <c r="AH37" s="466"/>
      <c r="AI37" s="37"/>
      <c r="AJ37" s="466"/>
      <c r="AK37" s="37"/>
      <c r="AL37" s="466"/>
      <c r="AM37" s="37"/>
      <c r="AN37" s="24"/>
      <c r="AO37" s="25"/>
      <c r="AP37" s="24" t="s">
        <v>425</v>
      </c>
      <c r="AS37" s="101"/>
      <c r="AT37" s="101"/>
      <c r="AU37" s="101"/>
      <c r="AV37" s="101"/>
      <c r="AW37" s="101"/>
      <c r="AX37" s="101"/>
    </row>
    <row r="38" spans="2:50" ht="10.5" customHeight="1" x14ac:dyDescent="0.25">
      <c r="B38" s="52">
        <v>14</v>
      </c>
      <c r="C38" s="52"/>
      <c r="D38" s="24" t="s">
        <v>426</v>
      </c>
      <c r="E38" s="37">
        <v>1762.6815426356591</v>
      </c>
      <c r="F38" s="92"/>
      <c r="G38" s="37">
        <v>1752.771</v>
      </c>
      <c r="H38" s="92"/>
      <c r="I38" s="37">
        <v>1586.0349999999992</v>
      </c>
      <c r="J38" s="92"/>
      <c r="K38" s="37">
        <v>1898.9324913333335</v>
      </c>
      <c r="L38" s="92"/>
      <c r="M38" s="37">
        <v>2087.588937</v>
      </c>
      <c r="N38" s="92"/>
      <c r="O38" s="37">
        <v>2295.4825739999997</v>
      </c>
      <c r="P38" s="92"/>
      <c r="Q38" s="37">
        <v>2339.1155257731962</v>
      </c>
      <c r="R38" s="92"/>
      <c r="S38" s="37">
        <v>2105.4899999999998</v>
      </c>
      <c r="T38" s="92"/>
      <c r="U38" s="37">
        <v>2153.1597409605201</v>
      </c>
      <c r="V38" s="92"/>
      <c r="W38" s="37">
        <v>1743.3879632000007</v>
      </c>
      <c r="X38" s="92"/>
      <c r="Y38" s="37">
        <v>1882.4086799999998</v>
      </c>
      <c r="Z38" s="31"/>
      <c r="AA38" s="37">
        <v>2171.1089639546726</v>
      </c>
      <c r="AB38" s="84" t="s">
        <v>93</v>
      </c>
      <c r="AC38" s="37">
        <v>1683.0034903788076</v>
      </c>
      <c r="AD38" s="84" t="s">
        <v>93</v>
      </c>
      <c r="AE38" s="37">
        <v>2037.8367203640939</v>
      </c>
      <c r="AF38" s="84" t="s">
        <v>93</v>
      </c>
      <c r="AG38" s="37">
        <v>1294.0782541434639</v>
      </c>
      <c r="AH38" s="466"/>
      <c r="AI38" s="37"/>
      <c r="AJ38" s="466"/>
      <c r="AK38" s="37"/>
      <c r="AL38" s="466"/>
      <c r="AM38" s="37"/>
      <c r="AN38" s="24"/>
      <c r="AO38" s="25"/>
      <c r="AP38" s="24" t="s">
        <v>427</v>
      </c>
      <c r="AS38" s="101"/>
      <c r="AT38" s="101"/>
      <c r="AU38" s="101"/>
      <c r="AV38" s="101"/>
      <c r="AW38" s="101"/>
      <c r="AX38" s="101"/>
    </row>
    <row r="39" spans="2:50" ht="10.5" customHeight="1" x14ac:dyDescent="0.25">
      <c r="B39" s="52">
        <v>15</v>
      </c>
      <c r="C39" s="52"/>
      <c r="D39" s="26" t="s">
        <v>257</v>
      </c>
      <c r="E39" s="82">
        <v>39115.77554263566</v>
      </c>
      <c r="F39" s="158"/>
      <c r="G39" s="82">
        <v>38950.558999999994</v>
      </c>
      <c r="H39" s="158"/>
      <c r="I39" s="82">
        <v>39045.244999999995</v>
      </c>
      <c r="J39" s="158"/>
      <c r="K39" s="82">
        <v>39907.582769333334</v>
      </c>
      <c r="L39" s="158"/>
      <c r="M39" s="82">
        <v>41814.046326999996</v>
      </c>
      <c r="N39" s="158"/>
      <c r="O39" s="82">
        <v>43170.011122581876</v>
      </c>
      <c r="P39" s="158"/>
      <c r="Q39" s="82">
        <v>45036</v>
      </c>
      <c r="R39" s="158"/>
      <c r="S39" s="82">
        <v>46118.855310999999</v>
      </c>
      <c r="T39" s="158"/>
      <c r="U39" s="82">
        <v>45839.733065604654</v>
      </c>
      <c r="V39" s="158"/>
      <c r="W39" s="82">
        <v>38809.085950647001</v>
      </c>
      <c r="X39" s="158"/>
      <c r="Y39" s="82">
        <v>44769.471665999998</v>
      </c>
      <c r="Z39" s="84"/>
      <c r="AA39" s="82">
        <v>44472.178500000002</v>
      </c>
      <c r="AB39" s="84"/>
      <c r="AC39" s="82">
        <v>41042.111321058132</v>
      </c>
      <c r="AD39" s="84"/>
      <c r="AE39" s="82">
        <v>39757.982063578005</v>
      </c>
      <c r="AF39" s="84" t="s">
        <v>93</v>
      </c>
      <c r="AG39" s="82">
        <v>39722.57752268378</v>
      </c>
      <c r="AH39" s="466"/>
      <c r="AI39" s="82"/>
      <c r="AJ39" s="466"/>
      <c r="AK39" s="82"/>
      <c r="AL39" s="466"/>
      <c r="AM39" s="82"/>
      <c r="AN39" s="24"/>
      <c r="AO39" s="25"/>
      <c r="AP39" s="26" t="s">
        <v>98</v>
      </c>
      <c r="AR39" s="101"/>
      <c r="AS39" s="101"/>
      <c r="AT39" s="101"/>
      <c r="AU39" s="101"/>
      <c r="AV39" s="101"/>
    </row>
    <row r="40" spans="2:50" ht="6" customHeight="1" x14ac:dyDescent="0.25">
      <c r="B40" s="44"/>
      <c r="C40" s="44"/>
      <c r="D40" s="71"/>
      <c r="E40" s="102"/>
      <c r="F40" s="166"/>
      <c r="G40" s="102"/>
      <c r="H40" s="166"/>
      <c r="I40" s="102"/>
      <c r="J40" s="166"/>
      <c r="K40" s="102"/>
      <c r="L40" s="166"/>
      <c r="M40" s="102"/>
      <c r="N40" s="166"/>
      <c r="O40" s="102"/>
      <c r="P40" s="166"/>
      <c r="Q40" s="102"/>
      <c r="R40" s="166"/>
      <c r="S40" s="102"/>
      <c r="T40" s="166"/>
      <c r="U40" s="102"/>
      <c r="V40" s="166"/>
      <c r="W40" s="102"/>
      <c r="X40" s="166"/>
      <c r="Y40" s="102"/>
      <c r="Z40" s="104"/>
      <c r="AA40" s="102"/>
      <c r="AB40" s="87"/>
      <c r="AC40" s="102"/>
      <c r="AD40" s="87"/>
      <c r="AE40" s="102"/>
      <c r="AF40" s="87"/>
      <c r="AG40" s="102"/>
      <c r="AH40" s="87"/>
      <c r="AI40" s="102"/>
      <c r="AJ40" s="87"/>
      <c r="AK40" s="102"/>
      <c r="AL40" s="87"/>
      <c r="AM40" s="102"/>
      <c r="AN40" s="87"/>
      <c r="AO40" s="51"/>
      <c r="AP40" s="71"/>
    </row>
    <row r="41" spans="2:50" ht="6" customHeight="1" x14ac:dyDescent="0.25">
      <c r="B41" s="52"/>
      <c r="C41" s="52"/>
      <c r="D41" s="24"/>
      <c r="E41" s="37"/>
      <c r="F41" s="92"/>
      <c r="G41" s="37"/>
      <c r="H41" s="92"/>
      <c r="I41" s="37"/>
      <c r="J41" s="92"/>
      <c r="K41" s="37"/>
      <c r="L41" s="92"/>
      <c r="M41" s="37"/>
      <c r="N41" s="92"/>
      <c r="O41" s="37"/>
      <c r="P41" s="92"/>
      <c r="Q41" s="37"/>
      <c r="R41" s="92"/>
      <c r="S41" s="37"/>
      <c r="T41" s="92"/>
      <c r="U41" s="37"/>
      <c r="V41" s="92"/>
      <c r="W41" s="37"/>
      <c r="X41" s="92"/>
      <c r="Y41" s="37"/>
      <c r="Z41" s="31"/>
      <c r="AA41" s="37"/>
      <c r="AB41" s="198"/>
      <c r="AC41" s="37"/>
      <c r="AD41" s="388"/>
      <c r="AE41" s="37"/>
      <c r="AF41" s="466"/>
      <c r="AG41" s="37"/>
      <c r="AH41" s="466"/>
      <c r="AI41" s="37"/>
      <c r="AJ41" s="466"/>
      <c r="AK41" s="37"/>
      <c r="AL41" s="466"/>
      <c r="AM41" s="37"/>
      <c r="AN41" s="24"/>
      <c r="AO41" s="25"/>
      <c r="AP41" s="24"/>
    </row>
    <row r="42" spans="2:50" ht="10.5" customHeight="1" x14ac:dyDescent="0.25">
      <c r="B42" s="52">
        <v>16</v>
      </c>
      <c r="C42" s="52"/>
      <c r="D42" s="24" t="s">
        <v>428</v>
      </c>
      <c r="E42" s="37">
        <v>52437.293999999994</v>
      </c>
      <c r="F42" s="92"/>
      <c r="G42" s="37">
        <v>53056.073999999993</v>
      </c>
      <c r="H42" s="92"/>
      <c r="I42" s="37">
        <v>53838.31</v>
      </c>
      <c r="J42" s="92"/>
      <c r="K42" s="37">
        <v>54376.376160352942</v>
      </c>
      <c r="L42" s="92"/>
      <c r="M42" s="37">
        <v>56072.680841999994</v>
      </c>
      <c r="N42" s="92"/>
      <c r="O42" s="37">
        <v>56883.528548581875</v>
      </c>
      <c r="P42" s="92"/>
      <c r="Q42" s="37">
        <v>59937.258312226804</v>
      </c>
      <c r="R42" s="92"/>
      <c r="S42" s="37">
        <v>62562.659039000006</v>
      </c>
      <c r="T42" s="92"/>
      <c r="U42" s="37">
        <v>63362.05232464413</v>
      </c>
      <c r="V42" s="92"/>
      <c r="W42" s="37">
        <v>57364.666987447003</v>
      </c>
      <c r="X42" s="92"/>
      <c r="Y42" s="37">
        <v>63225.625313767196</v>
      </c>
      <c r="Z42" s="31"/>
      <c r="AA42" s="37">
        <v>64335.454141504466</v>
      </c>
      <c r="AB42" s="84" t="s">
        <v>93</v>
      </c>
      <c r="AC42" s="37">
        <v>62698.66705549763</v>
      </c>
      <c r="AD42" s="84" t="s">
        <v>93</v>
      </c>
      <c r="AE42" s="37">
        <v>63086.620876761823</v>
      </c>
      <c r="AF42" s="84" t="s">
        <v>93</v>
      </c>
      <c r="AG42" s="92">
        <v>63878.75040273444</v>
      </c>
      <c r="AH42" s="466"/>
      <c r="AI42" s="37"/>
      <c r="AJ42" s="466"/>
      <c r="AK42" s="37"/>
      <c r="AL42" s="466"/>
      <c r="AM42" s="37"/>
      <c r="AN42" s="24"/>
      <c r="AO42" s="25"/>
      <c r="AP42" s="24" t="s">
        <v>429</v>
      </c>
    </row>
    <row r="43" spans="2:50" ht="10.5" customHeight="1" x14ac:dyDescent="0.25">
      <c r="B43" s="52">
        <v>17</v>
      </c>
      <c r="C43" s="52"/>
      <c r="D43" s="24" t="s">
        <v>430</v>
      </c>
      <c r="E43" s="37">
        <v>2502.8815426356591</v>
      </c>
      <c r="F43" s="92"/>
      <c r="G43" s="37">
        <v>2499.2709999999997</v>
      </c>
      <c r="H43" s="92"/>
      <c r="I43" s="37">
        <v>2265.5349999999989</v>
      </c>
      <c r="J43" s="92"/>
      <c r="K43" s="37">
        <v>2593.7324913333332</v>
      </c>
      <c r="L43" s="92"/>
      <c r="M43" s="37">
        <v>2697.0422360000002</v>
      </c>
      <c r="N43" s="92"/>
      <c r="O43" s="37">
        <v>2808.0825739999996</v>
      </c>
      <c r="P43" s="92"/>
      <c r="Q43" s="37">
        <v>2815.299223773196</v>
      </c>
      <c r="R43" s="92"/>
      <c r="S43" s="37">
        <v>2577.3996699999998</v>
      </c>
      <c r="T43" s="92"/>
      <c r="U43" s="37">
        <v>2664.5597409605202</v>
      </c>
      <c r="V43" s="92"/>
      <c r="W43" s="37">
        <v>2232.1979632000007</v>
      </c>
      <c r="X43" s="92"/>
      <c r="Y43" s="37">
        <v>2373.2577170605</v>
      </c>
      <c r="Z43" s="31"/>
      <c r="AA43" s="37">
        <v>2574.1589639546728</v>
      </c>
      <c r="AB43" s="84" t="s">
        <v>93</v>
      </c>
      <c r="AC43" s="37">
        <v>2078.0684903788074</v>
      </c>
      <c r="AD43" s="84" t="s">
        <v>93</v>
      </c>
      <c r="AE43" s="37">
        <v>2385.1503608399876</v>
      </c>
      <c r="AF43" s="84" t="s">
        <v>93</v>
      </c>
      <c r="AG43" s="92">
        <v>2385.1503608399876</v>
      </c>
      <c r="AH43" s="466"/>
      <c r="AI43" s="37"/>
      <c r="AJ43" s="466"/>
      <c r="AK43" s="37"/>
      <c r="AL43" s="466"/>
      <c r="AM43" s="37"/>
      <c r="AN43" s="24"/>
      <c r="AO43" s="25"/>
      <c r="AP43" s="24" t="s">
        <v>431</v>
      </c>
    </row>
    <row r="44" spans="2:50" ht="10.5" customHeight="1" x14ac:dyDescent="0.25">
      <c r="B44" s="52">
        <v>18</v>
      </c>
      <c r="C44" s="52"/>
      <c r="D44" s="26" t="s">
        <v>81</v>
      </c>
      <c r="E44" s="82">
        <v>54940.175542635654</v>
      </c>
      <c r="F44" s="158"/>
      <c r="G44" s="82">
        <v>55555.344999999994</v>
      </c>
      <c r="H44" s="158"/>
      <c r="I44" s="82">
        <v>56103.844999999994</v>
      </c>
      <c r="J44" s="158"/>
      <c r="K44" s="82">
        <v>56970.108651686278</v>
      </c>
      <c r="L44" s="158"/>
      <c r="M44" s="82">
        <v>58769.723077999995</v>
      </c>
      <c r="N44" s="158"/>
      <c r="O44" s="82">
        <v>59691.611122581875</v>
      </c>
      <c r="P44" s="158"/>
      <c r="Q44" s="82">
        <v>62752.557536</v>
      </c>
      <c r="R44" s="158"/>
      <c r="S44" s="82">
        <v>65140.058709000004</v>
      </c>
      <c r="T44" s="158"/>
      <c r="U44" s="82">
        <v>66026.612065604655</v>
      </c>
      <c r="V44" s="158"/>
      <c r="W44" s="82">
        <v>59596.864950647003</v>
      </c>
      <c r="X44" s="158"/>
      <c r="Y44" s="82">
        <v>65598.883030827681</v>
      </c>
      <c r="Z44" s="84"/>
      <c r="AA44" s="82">
        <v>66909.613105459139</v>
      </c>
      <c r="AB44" s="84"/>
      <c r="AC44" s="82">
        <v>64776.735545876436</v>
      </c>
      <c r="AD44" s="84"/>
      <c r="AE44" s="82">
        <v>65471.77123760181</v>
      </c>
      <c r="AF44" s="84" t="s">
        <v>93</v>
      </c>
      <c r="AG44" s="82">
        <v>65527.156904877906</v>
      </c>
      <c r="AH44" s="466"/>
      <c r="AI44" s="82"/>
      <c r="AJ44" s="466"/>
      <c r="AK44" s="82"/>
      <c r="AL44" s="466"/>
      <c r="AM44" s="82"/>
      <c r="AN44" s="24"/>
      <c r="AO44" s="25"/>
      <c r="AP44" s="26" t="s">
        <v>303</v>
      </c>
      <c r="AR44" s="101"/>
      <c r="AS44" s="101"/>
      <c r="AT44" s="101"/>
      <c r="AU44" s="101"/>
      <c r="AV44" s="101"/>
    </row>
    <row r="45" spans="2:50" ht="6" customHeight="1" x14ac:dyDescent="0.25">
      <c r="B45" s="44"/>
      <c r="C45" s="44"/>
      <c r="D45" s="45"/>
      <c r="E45" s="167"/>
      <c r="F45" s="51"/>
      <c r="G45" s="167"/>
      <c r="H45" s="51"/>
      <c r="I45" s="167"/>
      <c r="J45" s="51"/>
      <c r="K45" s="167"/>
      <c r="L45" s="51"/>
      <c r="M45" s="167"/>
      <c r="N45" s="51"/>
      <c r="O45" s="167"/>
      <c r="P45" s="51"/>
      <c r="Q45" s="167"/>
      <c r="R45" s="51"/>
      <c r="S45" s="167"/>
      <c r="T45" s="51"/>
      <c r="U45" s="167"/>
      <c r="V45" s="51"/>
      <c r="W45" s="167"/>
      <c r="X45" s="51"/>
      <c r="Y45" s="167"/>
      <c r="Z45" s="51"/>
      <c r="AA45" s="167"/>
      <c r="AB45" s="51"/>
      <c r="AC45" s="167"/>
      <c r="AD45" s="51"/>
      <c r="AE45" s="167"/>
      <c r="AF45" s="51"/>
      <c r="AG45" s="167"/>
      <c r="AH45" s="51"/>
      <c r="AI45" s="167"/>
      <c r="AJ45" s="51"/>
      <c r="AK45" s="167"/>
      <c r="AL45" s="51"/>
      <c r="AM45" s="167"/>
      <c r="AN45" s="51"/>
      <c r="AO45" s="51"/>
      <c r="AP45" s="45"/>
    </row>
    <row r="46" spans="2:50" ht="6" customHeight="1" x14ac:dyDescent="0.25">
      <c r="B46" s="52"/>
      <c r="C46" s="52"/>
      <c r="D46" s="32"/>
      <c r="E46" s="36"/>
      <c r="F46" s="25"/>
      <c r="G46" s="36"/>
      <c r="H46" s="25"/>
      <c r="I46" s="36"/>
      <c r="J46" s="25"/>
      <c r="K46" s="36"/>
      <c r="L46" s="25"/>
      <c r="M46" s="36"/>
      <c r="N46" s="25"/>
      <c r="O46" s="36"/>
      <c r="P46" s="25"/>
      <c r="Q46" s="36"/>
      <c r="R46" s="25"/>
      <c r="S46" s="36"/>
      <c r="T46" s="25"/>
      <c r="U46" s="36"/>
      <c r="V46" s="25"/>
      <c r="W46" s="36"/>
      <c r="X46" s="25"/>
      <c r="Y46" s="36"/>
      <c r="Z46" s="25"/>
      <c r="AA46" s="36"/>
      <c r="AB46" s="194"/>
      <c r="AC46" s="36"/>
      <c r="AD46" s="385"/>
      <c r="AE46" s="36"/>
      <c r="AF46" s="461"/>
      <c r="AG46" s="36"/>
      <c r="AH46" s="461"/>
      <c r="AI46" s="36"/>
      <c r="AJ46" s="461"/>
      <c r="AK46" s="36"/>
      <c r="AL46" s="461"/>
      <c r="AM46" s="36"/>
      <c r="AN46" s="25"/>
      <c r="AO46" s="25"/>
      <c r="AP46" s="32"/>
    </row>
    <row r="47" spans="2:50" ht="12.75" customHeight="1" x14ac:dyDescent="0.25">
      <c r="B47" s="4"/>
      <c r="C47" s="4"/>
      <c r="D47" s="4"/>
      <c r="E47" s="4"/>
      <c r="F47" s="4"/>
      <c r="G47" s="4"/>
      <c r="H47" s="4"/>
      <c r="I47" s="4"/>
      <c r="J47" s="4"/>
      <c r="K47" s="4"/>
      <c r="L47" s="4"/>
      <c r="M47" s="4"/>
      <c r="N47" s="4"/>
      <c r="O47" s="4"/>
      <c r="P47" s="4"/>
      <c r="Q47" s="4"/>
      <c r="R47" s="4"/>
      <c r="S47" s="4"/>
      <c r="T47" s="4"/>
      <c r="U47" s="4"/>
      <c r="V47" s="4"/>
      <c r="W47" s="4"/>
      <c r="X47" s="4"/>
      <c r="Y47" s="5"/>
      <c r="Z47" s="4"/>
      <c r="AA47" s="4"/>
      <c r="AB47" s="4"/>
      <c r="AC47" s="4"/>
      <c r="AD47" s="4"/>
      <c r="AE47" s="456"/>
      <c r="AF47" s="456"/>
      <c r="AG47" s="456"/>
      <c r="AH47" s="456"/>
      <c r="AI47" s="456"/>
      <c r="AJ47" s="456"/>
      <c r="AK47" s="456"/>
      <c r="AL47" s="456"/>
      <c r="AM47" s="4"/>
      <c r="AN47" s="4"/>
      <c r="AO47" s="4"/>
      <c r="AP47" s="4"/>
    </row>
    <row r="48" spans="2:50" ht="14.25" customHeight="1" x14ac:dyDescent="0.25">
      <c r="B48" s="648" t="s">
        <v>434</v>
      </c>
      <c r="C48" s="648"/>
      <c r="D48" s="648"/>
      <c r="E48" s="615"/>
      <c r="F48" s="616"/>
      <c r="G48" s="615"/>
      <c r="H48" s="616"/>
      <c r="I48" s="615"/>
      <c r="J48" s="616"/>
      <c r="K48" s="615"/>
      <c r="L48" s="616"/>
      <c r="M48" s="615"/>
      <c r="N48" s="616"/>
      <c r="O48" s="615"/>
      <c r="P48" s="616"/>
      <c r="Q48" s="615"/>
      <c r="R48" s="616"/>
      <c r="S48" s="615"/>
      <c r="T48" s="609"/>
      <c r="U48" s="615"/>
      <c r="V48" s="609"/>
      <c r="W48" s="615"/>
      <c r="X48" s="609"/>
      <c r="Y48" s="615"/>
      <c r="Z48" s="609"/>
      <c r="AA48" s="615"/>
      <c r="AB48" s="609"/>
      <c r="AC48" s="615"/>
      <c r="AD48" s="609"/>
      <c r="AE48" s="615"/>
      <c r="AF48" s="609"/>
      <c r="AG48" s="615"/>
      <c r="AH48" s="609"/>
      <c r="AI48" s="615"/>
      <c r="AJ48" s="609"/>
      <c r="AK48" s="615"/>
      <c r="AL48" s="609"/>
      <c r="AM48" s="615"/>
      <c r="AN48" s="609"/>
      <c r="AO48" s="648" t="s">
        <v>435</v>
      </c>
      <c r="AP48" s="648"/>
    </row>
    <row r="49" spans="2:42" ht="6" customHeight="1" x14ac:dyDescent="0.25">
      <c r="B49" s="96"/>
      <c r="C49" s="96"/>
      <c r="D49" s="96"/>
      <c r="E49" s="97"/>
      <c r="F49" s="98"/>
      <c r="G49" s="97"/>
      <c r="H49" s="98"/>
      <c r="I49" s="97"/>
      <c r="J49" s="98"/>
      <c r="K49" s="97"/>
      <c r="L49" s="98"/>
      <c r="M49" s="97"/>
      <c r="N49" s="98"/>
      <c r="O49" s="97"/>
      <c r="P49" s="98"/>
      <c r="Q49" s="97"/>
      <c r="R49" s="98"/>
      <c r="S49" s="97"/>
      <c r="T49" s="10"/>
      <c r="U49" s="97"/>
      <c r="V49" s="10"/>
      <c r="W49" s="97"/>
      <c r="X49" s="10"/>
      <c r="Y49" s="97"/>
      <c r="Z49" s="10"/>
      <c r="AA49" s="195"/>
      <c r="AB49" s="190"/>
      <c r="AC49" s="386"/>
      <c r="AD49" s="379"/>
      <c r="AE49" s="464"/>
      <c r="AF49" s="458"/>
      <c r="AG49" s="464"/>
      <c r="AH49" s="458"/>
      <c r="AI49" s="464"/>
      <c r="AJ49" s="458"/>
      <c r="AK49" s="464"/>
      <c r="AL49" s="458"/>
      <c r="AM49" s="97"/>
      <c r="AN49" s="10"/>
      <c r="AO49" s="96"/>
      <c r="AP49" s="96"/>
    </row>
    <row r="50" spans="2:42" ht="6" customHeight="1"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198"/>
      <c r="AB50" s="198"/>
      <c r="AC50" s="388"/>
      <c r="AD50" s="388"/>
      <c r="AE50" s="466"/>
      <c r="AF50" s="466"/>
      <c r="AG50" s="466"/>
      <c r="AH50" s="466"/>
      <c r="AI50" s="466"/>
      <c r="AJ50" s="466"/>
      <c r="AK50" s="466"/>
      <c r="AL50" s="466"/>
      <c r="AM50" s="24"/>
      <c r="AN50" s="24"/>
      <c r="AO50" s="24"/>
      <c r="AP50" s="24"/>
    </row>
    <row r="51" spans="2:42" ht="10.5" customHeight="1" x14ac:dyDescent="0.25">
      <c r="B51" s="52">
        <v>19</v>
      </c>
      <c r="C51" s="52"/>
      <c r="D51" s="24" t="s">
        <v>424</v>
      </c>
      <c r="E51" s="37">
        <v>19497.094099999998</v>
      </c>
      <c r="F51" s="25"/>
      <c r="G51" s="37">
        <v>20713.094099999998</v>
      </c>
      <c r="H51" s="25"/>
      <c r="I51" s="37">
        <v>21818.3</v>
      </c>
      <c r="J51" s="25"/>
      <c r="K51" s="37">
        <v>22215.154901960785</v>
      </c>
      <c r="L51" s="25"/>
      <c r="M51" s="37">
        <v>22115.358426000003</v>
      </c>
      <c r="N51" s="25"/>
      <c r="O51" s="37">
        <v>21751.1</v>
      </c>
      <c r="P51" s="25"/>
      <c r="Q51" s="37">
        <v>22976.432077008998</v>
      </c>
      <c r="R51" s="25"/>
      <c r="S51" s="37">
        <v>24302.998186000001</v>
      </c>
      <c r="T51" s="25"/>
      <c r="U51" s="37">
        <v>25882.105</v>
      </c>
      <c r="V51" s="25"/>
      <c r="W51" s="37">
        <v>26645.292000000001</v>
      </c>
      <c r="X51" s="25"/>
      <c r="Y51" s="37">
        <v>27037.0192976625</v>
      </c>
      <c r="Z51" s="31"/>
      <c r="AA51" s="37">
        <v>29214.579505369009</v>
      </c>
      <c r="AB51" s="31"/>
      <c r="AC51" s="37">
        <v>30104.194749860646</v>
      </c>
      <c r="AD51" s="85"/>
      <c r="AE51" s="37">
        <v>32882.985329965355</v>
      </c>
      <c r="AF51" s="84" t="s">
        <v>93</v>
      </c>
      <c r="AG51" s="92">
        <v>33524.680347612157</v>
      </c>
      <c r="AH51" s="85"/>
      <c r="AI51" s="37"/>
      <c r="AJ51" s="85"/>
      <c r="AK51" s="37"/>
      <c r="AL51" s="85"/>
      <c r="AM51" s="37"/>
      <c r="AN51" s="85"/>
      <c r="AO51" s="25"/>
      <c r="AP51" s="24" t="s">
        <v>425</v>
      </c>
    </row>
    <row r="52" spans="2:42" ht="10.5" customHeight="1" x14ac:dyDescent="0.25">
      <c r="B52" s="52">
        <v>20</v>
      </c>
      <c r="C52" s="52"/>
      <c r="D52" s="24" t="s">
        <v>426</v>
      </c>
      <c r="E52" s="37">
        <v>1043.8</v>
      </c>
      <c r="F52" s="92"/>
      <c r="G52" s="37">
        <v>1046.9000000000001</v>
      </c>
      <c r="H52" s="92"/>
      <c r="I52" s="37">
        <v>960.9</v>
      </c>
      <c r="J52" s="92"/>
      <c r="K52" s="37">
        <v>1009.4000000000001</v>
      </c>
      <c r="L52" s="92"/>
      <c r="M52" s="37">
        <v>883.39062200000012</v>
      </c>
      <c r="N52" s="92"/>
      <c r="O52" s="37">
        <v>697.10000000000014</v>
      </c>
      <c r="P52" s="92"/>
      <c r="Q52" s="37">
        <v>627.98822300000006</v>
      </c>
      <c r="R52" s="92"/>
      <c r="S52" s="37">
        <v>653.94197400000007</v>
      </c>
      <c r="T52" s="92"/>
      <c r="U52" s="37">
        <v>704.7</v>
      </c>
      <c r="V52" s="92"/>
      <c r="W52" s="37">
        <v>685.8</v>
      </c>
      <c r="X52" s="92"/>
      <c r="Y52" s="37">
        <v>721.81438074121002</v>
      </c>
      <c r="Z52" s="31"/>
      <c r="AA52" s="37">
        <v>683.95212224108661</v>
      </c>
      <c r="AB52" s="31"/>
      <c r="AC52" s="37">
        <v>654.01689367700362</v>
      </c>
      <c r="AD52" s="84"/>
      <c r="AE52" s="37">
        <v>591.01488000835559</v>
      </c>
      <c r="AF52" s="84"/>
      <c r="AG52" s="92">
        <v>747.63698488233297</v>
      </c>
      <c r="AH52" s="85"/>
      <c r="AI52" s="37"/>
      <c r="AJ52" s="85"/>
      <c r="AK52" s="37"/>
      <c r="AL52" s="85"/>
      <c r="AM52" s="37"/>
      <c r="AN52" s="85"/>
      <c r="AO52" s="25"/>
      <c r="AP52" s="24" t="s">
        <v>427</v>
      </c>
    </row>
    <row r="53" spans="2:42" ht="10.5" customHeight="1" x14ac:dyDescent="0.25">
      <c r="B53" s="52">
        <v>21</v>
      </c>
      <c r="C53" s="52"/>
      <c r="D53" s="26" t="s">
        <v>81</v>
      </c>
      <c r="E53" s="82">
        <v>20540.894099999998</v>
      </c>
      <c r="F53" s="83"/>
      <c r="G53" s="82">
        <v>21759.9941</v>
      </c>
      <c r="H53" s="83"/>
      <c r="I53" s="82">
        <v>22779.200000000001</v>
      </c>
      <c r="J53" s="83"/>
      <c r="K53" s="82">
        <v>23224.554901960786</v>
      </c>
      <c r="L53" s="83"/>
      <c r="M53" s="82">
        <v>22998.749048000005</v>
      </c>
      <c r="N53" s="83"/>
      <c r="O53" s="82">
        <v>22448.2</v>
      </c>
      <c r="P53" s="83"/>
      <c r="Q53" s="82">
        <v>23604.420300008998</v>
      </c>
      <c r="R53" s="83"/>
      <c r="S53" s="82">
        <v>24956.940159999998</v>
      </c>
      <c r="T53" s="83"/>
      <c r="U53" s="82">
        <v>26586.804999999997</v>
      </c>
      <c r="V53" s="83"/>
      <c r="W53" s="82">
        <v>27331.091999999997</v>
      </c>
      <c r="X53" s="83"/>
      <c r="Y53" s="82">
        <v>27758.833678403713</v>
      </c>
      <c r="Z53" s="84"/>
      <c r="AA53" s="82">
        <v>29898.5316276101</v>
      </c>
      <c r="AB53" s="84"/>
      <c r="AC53" s="82">
        <v>30758.211643537652</v>
      </c>
      <c r="AD53" s="84"/>
      <c r="AE53" s="82">
        <v>33474.00020997371</v>
      </c>
      <c r="AF53" s="84" t="s">
        <v>93</v>
      </c>
      <c r="AG53" s="82">
        <v>34272.317332494487</v>
      </c>
      <c r="AH53" s="85"/>
      <c r="AI53" s="82"/>
      <c r="AJ53" s="85"/>
      <c r="AK53" s="82"/>
      <c r="AL53" s="85"/>
      <c r="AM53" s="82"/>
      <c r="AN53" s="85"/>
      <c r="AO53" s="25"/>
      <c r="AP53" s="26" t="s">
        <v>98</v>
      </c>
    </row>
    <row r="54" spans="2:42" ht="4.5" customHeight="1" x14ac:dyDescent="0.25">
      <c r="B54" s="97"/>
      <c r="C54" s="97"/>
      <c r="D54" s="58"/>
      <c r="E54" s="100"/>
      <c r="F54" s="22"/>
      <c r="G54" s="100"/>
      <c r="H54" s="22"/>
      <c r="I54" s="100"/>
      <c r="J54" s="22"/>
      <c r="K54" s="100"/>
      <c r="L54" s="22"/>
      <c r="M54" s="100"/>
      <c r="N54" s="22"/>
      <c r="O54" s="100"/>
      <c r="P54" s="22"/>
      <c r="Q54" s="100"/>
      <c r="R54" s="22"/>
      <c r="S54" s="100"/>
      <c r="T54" s="22"/>
      <c r="U54" s="100"/>
      <c r="V54" s="22"/>
      <c r="W54" s="100"/>
      <c r="X54" s="22"/>
      <c r="Y54" s="100"/>
      <c r="Z54" s="22"/>
      <c r="AA54" s="100"/>
      <c r="AB54" s="22"/>
      <c r="AC54" s="100"/>
      <c r="AD54" s="22"/>
      <c r="AE54" s="100"/>
      <c r="AF54" s="22"/>
      <c r="AG54" s="100"/>
      <c r="AH54" s="22"/>
      <c r="AI54" s="100"/>
      <c r="AJ54" s="22"/>
      <c r="AK54" s="100"/>
      <c r="AL54" s="22"/>
      <c r="AM54" s="100"/>
      <c r="AN54" s="22"/>
      <c r="AO54" s="22"/>
      <c r="AP54" s="58"/>
    </row>
    <row r="55" spans="2:42" ht="59.25" customHeight="1" x14ac:dyDescent="0.25"/>
    <row r="56" spans="2:42" s="305" customFormat="1" ht="14.25" customHeight="1" x14ac:dyDescent="0.25">
      <c r="B56" s="64" t="s">
        <v>659</v>
      </c>
      <c r="AC56" s="383"/>
      <c r="AD56" s="383"/>
      <c r="AE56" s="462"/>
      <c r="AF56" s="462"/>
      <c r="AG56" s="462"/>
      <c r="AH56" s="462"/>
      <c r="AI56" s="462"/>
      <c r="AJ56" s="462"/>
      <c r="AK56" s="462"/>
      <c r="AL56" s="462"/>
    </row>
    <row r="57" spans="2:42" s="192" customFormat="1" ht="14.25" customHeight="1" x14ac:dyDescent="0.25">
      <c r="B57" s="332" t="s">
        <v>660</v>
      </c>
      <c r="AC57" s="383"/>
      <c r="AD57" s="383"/>
      <c r="AE57" s="462"/>
      <c r="AF57" s="462"/>
      <c r="AG57" s="462"/>
      <c r="AH57" s="462"/>
      <c r="AI57" s="462"/>
      <c r="AJ57" s="462"/>
      <c r="AK57" s="462"/>
      <c r="AL57" s="462"/>
    </row>
    <row r="58" spans="2:42" ht="6" customHeight="1" x14ac:dyDescent="0.25">
      <c r="B58" s="68"/>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row>
    <row r="59" spans="2:42" ht="6.6" customHeight="1" x14ac:dyDescent="0.25"/>
    <row r="60" spans="2:42" ht="14.25" customHeight="1" x14ac:dyDescent="0.25">
      <c r="B60" s="648" t="s">
        <v>436</v>
      </c>
      <c r="C60" s="648"/>
      <c r="D60" s="648"/>
      <c r="E60" s="608">
        <v>2000</v>
      </c>
      <c r="F60" s="649"/>
      <c r="G60" s="608">
        <v>2001</v>
      </c>
      <c r="H60" s="649"/>
      <c r="I60" s="608">
        <v>2002</v>
      </c>
      <c r="J60" s="649"/>
      <c r="K60" s="608">
        <v>2003</v>
      </c>
      <c r="L60" s="649"/>
      <c r="M60" s="608">
        <v>2004</v>
      </c>
      <c r="N60" s="649"/>
      <c r="O60" s="608">
        <v>2005</v>
      </c>
      <c r="P60" s="649"/>
      <c r="Q60" s="608">
        <v>2006</v>
      </c>
      <c r="R60" s="649"/>
      <c r="S60" s="608">
        <v>2007</v>
      </c>
      <c r="T60" s="649"/>
      <c r="U60" s="608">
        <v>2008</v>
      </c>
      <c r="V60" s="649"/>
      <c r="W60" s="608">
        <v>2009</v>
      </c>
      <c r="X60" s="649"/>
      <c r="Y60" s="608">
        <v>2010</v>
      </c>
      <c r="Z60" s="649"/>
      <c r="AA60" s="608">
        <v>2011</v>
      </c>
      <c r="AB60" s="649"/>
      <c r="AC60" s="608">
        <v>2012</v>
      </c>
      <c r="AD60" s="649"/>
      <c r="AE60" s="608">
        <v>2013</v>
      </c>
      <c r="AF60" s="649"/>
      <c r="AG60" s="608">
        <v>2014</v>
      </c>
      <c r="AH60" s="649"/>
      <c r="AI60" s="608">
        <v>2015</v>
      </c>
      <c r="AJ60" s="649"/>
      <c r="AK60" s="608">
        <v>2016</v>
      </c>
      <c r="AL60" s="649"/>
      <c r="AM60" s="608">
        <v>2017</v>
      </c>
      <c r="AN60" s="649"/>
      <c r="AO60" s="648" t="s">
        <v>437</v>
      </c>
      <c r="AP60" s="648"/>
    </row>
    <row r="61" spans="2:42" ht="6" customHeight="1" x14ac:dyDescent="0.25">
      <c r="B61" s="96"/>
      <c r="C61" s="96"/>
      <c r="D61" s="96"/>
      <c r="E61" s="97"/>
      <c r="F61" s="98"/>
      <c r="G61" s="97"/>
      <c r="H61" s="98"/>
      <c r="I61" s="97"/>
      <c r="J61" s="98"/>
      <c r="K61" s="97"/>
      <c r="L61" s="98"/>
      <c r="M61" s="97"/>
      <c r="N61" s="98"/>
      <c r="O61" s="97"/>
      <c r="P61" s="98"/>
      <c r="Q61" s="97"/>
      <c r="R61" s="98"/>
      <c r="S61" s="97"/>
      <c r="T61" s="98"/>
      <c r="U61" s="97"/>
      <c r="V61" s="98"/>
      <c r="W61" s="97"/>
      <c r="X61" s="98"/>
      <c r="Y61" s="97"/>
      <c r="Z61" s="98"/>
      <c r="AA61" s="195"/>
      <c r="AB61" s="196"/>
      <c r="AC61" s="386"/>
      <c r="AD61" s="384"/>
      <c r="AE61" s="464"/>
      <c r="AF61" s="463"/>
      <c r="AG61" s="464"/>
      <c r="AH61" s="463"/>
      <c r="AI61" s="464"/>
      <c r="AJ61" s="463"/>
      <c r="AK61" s="464"/>
      <c r="AL61" s="463"/>
      <c r="AM61" s="97"/>
      <c r="AN61" s="98"/>
      <c r="AO61" s="97"/>
      <c r="AP61" s="21"/>
    </row>
    <row r="62" spans="2:42" ht="6" customHeight="1" x14ac:dyDescent="0.25">
      <c r="B62" s="24"/>
      <c r="C62" s="24"/>
      <c r="D62" s="24"/>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24"/>
      <c r="AP62" s="24"/>
    </row>
    <row r="63" spans="2:42" ht="10.5" customHeight="1" x14ac:dyDescent="0.25">
      <c r="B63" s="52">
        <v>1</v>
      </c>
      <c r="C63" s="52"/>
      <c r="D63" s="26" t="s">
        <v>423</v>
      </c>
      <c r="E63" s="82">
        <v>11095</v>
      </c>
      <c r="F63" s="93"/>
      <c r="G63" s="82">
        <v>11068</v>
      </c>
      <c r="H63" s="93"/>
      <c r="I63" s="82">
        <v>12800</v>
      </c>
      <c r="J63" s="93"/>
      <c r="K63" s="82">
        <v>12913</v>
      </c>
      <c r="L63" s="93"/>
      <c r="M63" s="82">
        <v>13296</v>
      </c>
      <c r="N63" s="93"/>
      <c r="O63" s="82">
        <v>13397</v>
      </c>
      <c r="P63" s="93"/>
      <c r="Q63" s="82">
        <v>14003.5</v>
      </c>
      <c r="R63" s="93"/>
      <c r="S63" s="82">
        <v>14452.5</v>
      </c>
      <c r="T63" s="93"/>
      <c r="U63" s="82">
        <v>15139.2</v>
      </c>
      <c r="V63" s="93"/>
      <c r="W63" s="82">
        <v>15810.9</v>
      </c>
      <c r="X63" s="158"/>
      <c r="Y63" s="82">
        <v>16326</v>
      </c>
      <c r="Z63" s="84"/>
      <c r="AA63" s="82">
        <v>16868.222068999999</v>
      </c>
      <c r="AB63" s="93"/>
      <c r="AC63" s="82">
        <v>17281.440962999997</v>
      </c>
      <c r="AD63" s="93"/>
      <c r="AE63" s="82">
        <v>17682.118558999999</v>
      </c>
      <c r="AF63" s="93"/>
      <c r="AG63" s="82">
        <v>17388.519</v>
      </c>
      <c r="AH63" s="93"/>
      <c r="AI63" s="82"/>
      <c r="AJ63" s="93"/>
      <c r="AK63" s="82"/>
      <c r="AL63" s="93"/>
      <c r="AM63" s="82"/>
      <c r="AN63" s="93"/>
      <c r="AO63" s="83"/>
      <c r="AP63" s="26" t="s">
        <v>438</v>
      </c>
    </row>
    <row r="64" spans="2:42" ht="10.5" customHeight="1" x14ac:dyDescent="0.25">
      <c r="B64" s="52">
        <v>2</v>
      </c>
      <c r="C64" s="52"/>
      <c r="D64" s="26" t="s">
        <v>439</v>
      </c>
      <c r="E64" s="82">
        <v>382.28399999999999</v>
      </c>
      <c r="F64" s="93"/>
      <c r="G64" s="82">
        <v>386.48200000000003</v>
      </c>
      <c r="H64" s="93"/>
      <c r="I64" s="82">
        <v>435.11799999999999</v>
      </c>
      <c r="J64" s="93"/>
      <c r="K64" s="82">
        <v>442.40699999999998</v>
      </c>
      <c r="L64" s="93"/>
      <c r="M64" s="82">
        <v>442.54</v>
      </c>
      <c r="N64" s="93"/>
      <c r="O64" s="82">
        <v>446.097256097561</v>
      </c>
      <c r="P64" s="93"/>
      <c r="Q64" s="82">
        <v>448.38600000000002</v>
      </c>
      <c r="R64" s="93"/>
      <c r="S64" s="82">
        <v>507.57</v>
      </c>
      <c r="T64" s="93"/>
      <c r="U64" s="82">
        <v>518.29899999999998</v>
      </c>
      <c r="V64" s="93"/>
      <c r="W64" s="82">
        <v>551.029</v>
      </c>
      <c r="X64" s="158"/>
      <c r="Y64" s="82">
        <v>570.09</v>
      </c>
      <c r="Z64" s="84"/>
      <c r="AA64" s="82">
        <v>605.54276486059996</v>
      </c>
      <c r="AB64" s="93"/>
      <c r="AC64" s="82">
        <v>621.99624011100002</v>
      </c>
      <c r="AD64" s="93"/>
      <c r="AE64" s="82">
        <v>635.93822424494999</v>
      </c>
      <c r="AF64" s="93"/>
      <c r="AG64" s="82">
        <v>648.90964599999995</v>
      </c>
      <c r="AH64" s="93"/>
      <c r="AI64" s="82"/>
      <c r="AJ64" s="93"/>
      <c r="AK64" s="82"/>
      <c r="AL64" s="93"/>
      <c r="AM64" s="82"/>
      <c r="AN64" s="93"/>
      <c r="AO64" s="83"/>
      <c r="AP64" s="26" t="s">
        <v>440</v>
      </c>
    </row>
    <row r="65" spans="2:42" ht="10.5" customHeight="1" x14ac:dyDescent="0.25">
      <c r="B65" s="52">
        <v>3</v>
      </c>
      <c r="C65" s="52"/>
      <c r="D65" s="26" t="s">
        <v>441</v>
      </c>
      <c r="E65" s="82">
        <v>2262.6510217821783</v>
      </c>
      <c r="F65" s="93"/>
      <c r="G65" s="82">
        <v>2318.7750000000001</v>
      </c>
      <c r="H65" s="93"/>
      <c r="I65" s="82">
        <v>2731.047</v>
      </c>
      <c r="J65" s="93"/>
      <c r="K65" s="82">
        <v>2702.5889999999999</v>
      </c>
      <c r="L65" s="93"/>
      <c r="M65" s="82">
        <v>2694.2820000000002</v>
      </c>
      <c r="N65" s="93"/>
      <c r="O65" s="82">
        <v>2716.6010000000001</v>
      </c>
      <c r="P65" s="93"/>
      <c r="Q65" s="82">
        <v>2879.056</v>
      </c>
      <c r="R65" s="93"/>
      <c r="S65" s="82">
        <v>2997.9679999999998</v>
      </c>
      <c r="T65" s="93"/>
      <c r="U65" s="82">
        <v>3124.4090000000001</v>
      </c>
      <c r="V65" s="93"/>
      <c r="W65" s="82">
        <v>3305.2510000000002</v>
      </c>
      <c r="X65" s="158"/>
      <c r="Y65" s="82">
        <v>3418.9810000000002</v>
      </c>
      <c r="Z65" s="84"/>
      <c r="AA65" s="82">
        <v>3541.1411153560002</v>
      </c>
      <c r="AB65" s="93"/>
      <c r="AC65" s="82">
        <v>3598.0514972370001</v>
      </c>
      <c r="AD65" s="93"/>
      <c r="AE65" s="82">
        <v>3698.2705728332203</v>
      </c>
      <c r="AF65" s="93"/>
      <c r="AG65" s="82">
        <v>3636.0789340000001</v>
      </c>
      <c r="AH65" s="93"/>
      <c r="AI65" s="82"/>
      <c r="AJ65" s="93"/>
      <c r="AK65" s="82"/>
      <c r="AL65" s="93"/>
      <c r="AM65" s="82"/>
      <c r="AN65" s="93"/>
      <c r="AO65" s="83"/>
      <c r="AP65" s="26" t="s">
        <v>1227</v>
      </c>
    </row>
    <row r="66" spans="2:42" ht="10.5" customHeight="1" x14ac:dyDescent="0.25">
      <c r="B66" s="52">
        <v>4</v>
      </c>
      <c r="C66" s="52"/>
      <c r="D66" s="32" t="s">
        <v>442</v>
      </c>
      <c r="E66" s="37">
        <v>811.20044356435642</v>
      </c>
      <c r="F66" s="85"/>
      <c r="G66" s="37">
        <v>847.81600000000003</v>
      </c>
      <c r="H66" s="85"/>
      <c r="I66" s="37">
        <v>1025.3800000000001</v>
      </c>
      <c r="J66" s="85"/>
      <c r="K66" s="37">
        <v>1034.192</v>
      </c>
      <c r="L66" s="85"/>
      <c r="M66" s="37">
        <v>1040.0540000000001</v>
      </c>
      <c r="N66" s="85"/>
      <c r="O66" s="37">
        <v>1048.0350000000001</v>
      </c>
      <c r="P66" s="85"/>
      <c r="Q66" s="37">
        <v>1111.8710000000001</v>
      </c>
      <c r="R66" s="85"/>
      <c r="S66" s="37">
        <v>1161.92</v>
      </c>
      <c r="T66" s="85"/>
      <c r="U66" s="37">
        <v>1215.1790000000001</v>
      </c>
      <c r="V66" s="85"/>
      <c r="W66" s="37">
        <v>1288.711</v>
      </c>
      <c r="X66" s="92"/>
      <c r="Y66" s="37">
        <v>1335.4970000000001</v>
      </c>
      <c r="Z66" s="31"/>
      <c r="AA66" s="37">
        <v>1379.3450427839998</v>
      </c>
      <c r="AB66" s="85"/>
      <c r="AC66" s="37">
        <v>1410.9258606420001</v>
      </c>
      <c r="AD66" s="85"/>
      <c r="AE66" s="37">
        <v>1439.7929457395601</v>
      </c>
      <c r="AF66" s="85"/>
      <c r="AG66" s="37">
        <v>1421.371607</v>
      </c>
      <c r="AH66" s="85"/>
      <c r="AI66" s="37"/>
      <c r="AJ66" s="85"/>
      <c r="AK66" s="37"/>
      <c r="AL66" s="85"/>
      <c r="AM66" s="37"/>
      <c r="AN66" s="85"/>
      <c r="AO66" s="25"/>
      <c r="AP66" s="32" t="s">
        <v>443</v>
      </c>
    </row>
    <row r="67" spans="2:42" ht="10.5" customHeight="1" x14ac:dyDescent="0.25">
      <c r="B67" s="52">
        <v>5</v>
      </c>
      <c r="C67" s="52"/>
      <c r="D67" s="32" t="s">
        <v>444</v>
      </c>
      <c r="E67" s="37">
        <v>1451.4505782178219</v>
      </c>
      <c r="F67" s="92"/>
      <c r="G67" s="37">
        <v>1470.9590000000001</v>
      </c>
      <c r="H67" s="92"/>
      <c r="I67" s="37">
        <v>1705.6669999999999</v>
      </c>
      <c r="J67" s="92"/>
      <c r="K67" s="37">
        <v>1668.3969999999999</v>
      </c>
      <c r="L67" s="92"/>
      <c r="M67" s="37">
        <v>1654.2280000000001</v>
      </c>
      <c r="N67" s="92"/>
      <c r="O67" s="37">
        <v>1668.566</v>
      </c>
      <c r="P67" s="92"/>
      <c r="Q67" s="37">
        <v>1767.1849999999999</v>
      </c>
      <c r="R67" s="92"/>
      <c r="S67" s="37">
        <v>1836.048</v>
      </c>
      <c r="T67" s="92"/>
      <c r="U67" s="37">
        <v>1909.23</v>
      </c>
      <c r="V67" s="92"/>
      <c r="W67" s="37">
        <v>2016.54</v>
      </c>
      <c r="X67" s="92"/>
      <c r="Y67" s="37">
        <v>2083.4839999999999</v>
      </c>
      <c r="Z67" s="31"/>
      <c r="AA67" s="37">
        <v>2161.796072572</v>
      </c>
      <c r="AB67" s="92"/>
      <c r="AC67" s="37">
        <v>2187.1256365949998</v>
      </c>
      <c r="AD67" s="92"/>
      <c r="AE67" s="37">
        <v>2258.47762709366</v>
      </c>
      <c r="AF67" s="92"/>
      <c r="AG67" s="37">
        <v>2214.7073270000001</v>
      </c>
      <c r="AH67" s="92"/>
      <c r="AI67" s="37"/>
      <c r="AJ67" s="92"/>
      <c r="AK67" s="37"/>
      <c r="AL67" s="92"/>
      <c r="AM67" s="37"/>
      <c r="AN67" s="92"/>
      <c r="AO67" s="25"/>
      <c r="AP67" s="32" t="s">
        <v>1228</v>
      </c>
    </row>
    <row r="68" spans="2:42" ht="6" customHeight="1" x14ac:dyDescent="0.25">
      <c r="B68" s="97"/>
      <c r="C68" s="97"/>
      <c r="D68" s="58"/>
      <c r="E68" s="100"/>
      <c r="F68" s="22"/>
      <c r="G68" s="100"/>
      <c r="H68" s="22"/>
      <c r="I68" s="100"/>
      <c r="J68" s="22"/>
      <c r="K68" s="100"/>
      <c r="L68" s="22"/>
      <c r="M68" s="100"/>
      <c r="N68" s="22"/>
      <c r="O68" s="100"/>
      <c r="P68" s="22"/>
      <c r="Q68" s="100"/>
      <c r="R68" s="22"/>
      <c r="S68" s="100"/>
      <c r="T68" s="22"/>
      <c r="U68" s="100"/>
      <c r="V68" s="22"/>
      <c r="W68" s="100"/>
      <c r="X68" s="22"/>
      <c r="Y68" s="100"/>
      <c r="Z68" s="22"/>
      <c r="AA68" s="100"/>
      <c r="AB68" s="22"/>
      <c r="AC68" s="100"/>
      <c r="AD68" s="22"/>
      <c r="AE68" s="100"/>
      <c r="AF68" s="22"/>
      <c r="AG68" s="100"/>
      <c r="AH68" s="22"/>
      <c r="AI68" s="100"/>
      <c r="AJ68" s="22"/>
      <c r="AK68" s="100"/>
      <c r="AL68" s="22"/>
      <c r="AM68" s="100"/>
      <c r="AN68" s="22"/>
      <c r="AO68" s="22"/>
      <c r="AP68" s="58"/>
    </row>
    <row r="70" spans="2:42" s="373" customFormat="1" x14ac:dyDescent="0.25">
      <c r="AC70" s="383"/>
      <c r="AD70" s="383"/>
      <c r="AE70" s="462"/>
      <c r="AF70" s="462"/>
      <c r="AG70" s="462"/>
      <c r="AH70" s="462"/>
      <c r="AI70" s="462"/>
      <c r="AJ70" s="462"/>
      <c r="AK70" s="462"/>
      <c r="AL70" s="462"/>
    </row>
    <row r="71" spans="2:42" s="373" customFormat="1" x14ac:dyDescent="0.25">
      <c r="AC71" s="383"/>
      <c r="AD71" s="383"/>
      <c r="AE71" s="462"/>
      <c r="AF71" s="462"/>
      <c r="AG71" s="462"/>
      <c r="AH71" s="462"/>
      <c r="AI71" s="462"/>
      <c r="AJ71" s="462"/>
      <c r="AK71" s="462"/>
      <c r="AL71" s="462"/>
    </row>
    <row r="72" spans="2:42" s="192" customFormat="1" x14ac:dyDescent="0.25">
      <c r="AC72" s="383"/>
      <c r="AD72" s="383"/>
      <c r="AE72" s="462"/>
      <c r="AF72" s="462"/>
      <c r="AG72" s="462"/>
      <c r="AH72" s="462"/>
      <c r="AI72" s="462"/>
      <c r="AJ72" s="462"/>
      <c r="AK72" s="462"/>
      <c r="AL72" s="462"/>
    </row>
    <row r="73" spans="2:42" s="305" customFormat="1" x14ac:dyDescent="0.25">
      <c r="B73" s="64" t="s">
        <v>661</v>
      </c>
      <c r="AC73" s="383"/>
      <c r="AD73" s="383"/>
      <c r="AE73" s="462"/>
      <c r="AF73" s="462"/>
      <c r="AG73" s="462"/>
      <c r="AH73" s="462"/>
      <c r="AI73" s="462"/>
      <c r="AJ73" s="462"/>
      <c r="AK73" s="462"/>
      <c r="AL73" s="462"/>
    </row>
    <row r="74" spans="2:42" s="192" customFormat="1" x14ac:dyDescent="0.25">
      <c r="B74" s="332" t="s">
        <v>662</v>
      </c>
      <c r="AC74" s="383"/>
      <c r="AD74" s="383"/>
      <c r="AE74" s="462"/>
      <c r="AF74" s="462"/>
      <c r="AG74" s="462"/>
      <c r="AH74" s="462"/>
      <c r="AI74" s="462"/>
      <c r="AJ74" s="462"/>
      <c r="AK74" s="462"/>
      <c r="AL74" s="462"/>
    </row>
    <row r="75" spans="2:42" ht="6" customHeight="1" x14ac:dyDescent="0.25">
      <c r="B75" s="68"/>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row>
    <row r="76" spans="2:42" ht="6.6" customHeight="1" x14ac:dyDescent="0.25"/>
    <row r="77" spans="2:42" ht="14.25" customHeight="1" x14ac:dyDescent="0.25">
      <c r="B77" s="648" t="s">
        <v>436</v>
      </c>
      <c r="C77" s="648"/>
      <c r="D77" s="648"/>
      <c r="E77" s="608">
        <v>2000</v>
      </c>
      <c r="F77" s="649"/>
      <c r="G77" s="608">
        <v>2001</v>
      </c>
      <c r="H77" s="649"/>
      <c r="I77" s="608">
        <v>2002</v>
      </c>
      <c r="J77" s="649"/>
      <c r="K77" s="608">
        <v>2003</v>
      </c>
      <c r="L77" s="649"/>
      <c r="M77" s="608">
        <v>2004</v>
      </c>
      <c r="N77" s="649"/>
      <c r="O77" s="608">
        <v>2005</v>
      </c>
      <c r="P77" s="649"/>
      <c r="Q77" s="608">
        <v>2006</v>
      </c>
      <c r="R77" s="649"/>
      <c r="S77" s="608">
        <v>2007</v>
      </c>
      <c r="T77" s="649"/>
      <c r="U77" s="608">
        <v>2008</v>
      </c>
      <c r="V77" s="649"/>
      <c r="W77" s="608">
        <v>2009</v>
      </c>
      <c r="X77" s="649"/>
      <c r="Y77" s="608">
        <v>2010</v>
      </c>
      <c r="Z77" s="649"/>
      <c r="AA77" s="608">
        <v>2011</v>
      </c>
      <c r="AB77" s="649"/>
      <c r="AC77" s="608">
        <v>2012</v>
      </c>
      <c r="AD77" s="649"/>
      <c r="AE77" s="608">
        <v>2013</v>
      </c>
      <c r="AF77" s="649"/>
      <c r="AG77" s="608">
        <v>2014</v>
      </c>
      <c r="AH77" s="649"/>
      <c r="AI77" s="608">
        <v>2015</v>
      </c>
      <c r="AJ77" s="649"/>
      <c r="AK77" s="608">
        <v>2016</v>
      </c>
      <c r="AL77" s="649"/>
      <c r="AM77" s="608">
        <v>2017</v>
      </c>
      <c r="AN77" s="649"/>
      <c r="AO77" s="648" t="s">
        <v>437</v>
      </c>
      <c r="AP77" s="648"/>
    </row>
    <row r="78" spans="2:42" ht="6" customHeight="1" x14ac:dyDescent="0.25">
      <c r="B78" s="96"/>
      <c r="C78" s="96"/>
      <c r="D78" s="96"/>
      <c r="E78" s="97"/>
      <c r="F78" s="98"/>
      <c r="G78" s="97"/>
      <c r="H78" s="98"/>
      <c r="I78" s="97"/>
      <c r="J78" s="98"/>
      <c r="K78" s="97"/>
      <c r="L78" s="98"/>
      <c r="M78" s="97"/>
      <c r="N78" s="98"/>
      <c r="O78" s="97"/>
      <c r="P78" s="98"/>
      <c r="Q78" s="97"/>
      <c r="R78" s="98"/>
      <c r="S78" s="97"/>
      <c r="T78" s="98"/>
      <c r="U78" s="97"/>
      <c r="V78" s="98"/>
      <c r="W78" s="97"/>
      <c r="X78" s="98"/>
      <c r="Y78" s="97"/>
      <c r="Z78" s="98"/>
      <c r="AA78" s="195"/>
      <c r="AB78" s="196"/>
      <c r="AC78" s="386"/>
      <c r="AD78" s="384"/>
      <c r="AE78" s="464"/>
      <c r="AF78" s="463"/>
      <c r="AG78" s="464"/>
      <c r="AH78" s="463"/>
      <c r="AI78" s="464"/>
      <c r="AJ78" s="463"/>
      <c r="AK78" s="464"/>
      <c r="AL78" s="463"/>
      <c r="AM78" s="97"/>
      <c r="AN78" s="98"/>
      <c r="AO78" s="97"/>
      <c r="AP78" s="21"/>
    </row>
    <row r="79" spans="2:42" ht="6" customHeight="1" x14ac:dyDescent="0.25">
      <c r="B79" s="24"/>
      <c r="C79" s="24"/>
      <c r="D79" s="24"/>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24"/>
      <c r="AP79" s="24"/>
    </row>
    <row r="80" spans="2:42" ht="10.5" customHeight="1" x14ac:dyDescent="0.25">
      <c r="B80" s="52">
        <v>1</v>
      </c>
      <c r="C80" s="52"/>
      <c r="D80" s="26" t="s">
        <v>423</v>
      </c>
      <c r="E80" s="82">
        <v>12362</v>
      </c>
      <c r="F80" s="158"/>
      <c r="G80" s="82">
        <v>12400</v>
      </c>
      <c r="H80" s="158"/>
      <c r="I80" s="82">
        <v>12843</v>
      </c>
      <c r="J80" s="158"/>
      <c r="K80" s="82">
        <v>12474</v>
      </c>
      <c r="L80" s="158"/>
      <c r="M80" s="82">
        <v>12263</v>
      </c>
      <c r="N80" s="158"/>
      <c r="O80" s="82">
        <v>12381</v>
      </c>
      <c r="P80" s="158"/>
      <c r="Q80" s="82">
        <v>12757</v>
      </c>
      <c r="R80" s="158"/>
      <c r="S80" s="82">
        <v>12541</v>
      </c>
      <c r="T80" s="158"/>
      <c r="U80" s="82">
        <v>12300</v>
      </c>
      <c r="V80" s="158"/>
      <c r="W80" s="82">
        <v>12661.94</v>
      </c>
      <c r="X80" s="158"/>
      <c r="Y80" s="82">
        <v>12590</v>
      </c>
      <c r="Z80" s="84"/>
      <c r="AA80" s="82">
        <v>12372</v>
      </c>
      <c r="AB80" s="158"/>
      <c r="AC80" s="82">
        <v>12679.566999999999</v>
      </c>
      <c r="AD80" s="158"/>
      <c r="AE80" s="82">
        <v>12874.15</v>
      </c>
      <c r="AF80" s="158"/>
      <c r="AG80" s="82">
        <v>12993.768</v>
      </c>
      <c r="AH80" s="158"/>
      <c r="AI80" s="82"/>
      <c r="AJ80" s="158"/>
      <c r="AK80" s="82"/>
      <c r="AL80" s="158"/>
      <c r="AM80" s="82"/>
      <c r="AN80" s="158"/>
      <c r="AO80" s="83"/>
      <c r="AP80" s="26" t="s">
        <v>438</v>
      </c>
    </row>
    <row r="81" spans="2:42" ht="10.5" customHeight="1" x14ac:dyDescent="0.25">
      <c r="B81" s="52">
        <v>2</v>
      </c>
      <c r="C81" s="52"/>
      <c r="D81" s="26" t="s">
        <v>439</v>
      </c>
      <c r="E81" s="82">
        <v>2243</v>
      </c>
      <c r="F81" s="158"/>
      <c r="G81" s="82">
        <v>2314</v>
      </c>
      <c r="H81" s="158"/>
      <c r="I81" s="82">
        <v>2330</v>
      </c>
      <c r="J81" s="158"/>
      <c r="K81" s="82">
        <v>2164</v>
      </c>
      <c r="L81" s="158"/>
      <c r="M81" s="82">
        <v>2167</v>
      </c>
      <c r="N81" s="158"/>
      <c r="O81" s="82">
        <v>2210</v>
      </c>
      <c r="P81" s="158"/>
      <c r="Q81" s="82">
        <v>2305</v>
      </c>
      <c r="R81" s="158"/>
      <c r="S81" s="82">
        <v>2316</v>
      </c>
      <c r="T81" s="158"/>
      <c r="U81" s="82">
        <v>2593</v>
      </c>
      <c r="V81" s="158"/>
      <c r="W81" s="82">
        <v>2419.21</v>
      </c>
      <c r="X81" s="158"/>
      <c r="Y81" s="82">
        <v>2274</v>
      </c>
      <c r="Z81" s="84"/>
      <c r="AA81" s="82">
        <v>2262</v>
      </c>
      <c r="AB81" s="158"/>
      <c r="AC81" s="82">
        <v>2318.2634493982305</v>
      </c>
      <c r="AD81" s="158"/>
      <c r="AE81" s="82">
        <v>2336.7007831504425</v>
      </c>
      <c r="AF81" s="158"/>
      <c r="AG81" s="82">
        <v>2381.4341570619472</v>
      </c>
      <c r="AH81" s="158"/>
      <c r="AI81" s="82"/>
      <c r="AJ81" s="158"/>
      <c r="AK81" s="82"/>
      <c r="AL81" s="158"/>
      <c r="AM81" s="82"/>
      <c r="AN81" s="158"/>
      <c r="AO81" s="83"/>
      <c r="AP81" s="26" t="s">
        <v>440</v>
      </c>
    </row>
    <row r="82" spans="2:42" ht="10.5" customHeight="1" x14ac:dyDescent="0.25">
      <c r="B82" s="52">
        <v>3</v>
      </c>
      <c r="C82" s="52"/>
      <c r="D82" s="26" t="s">
        <v>441</v>
      </c>
      <c r="E82" s="82">
        <v>13635</v>
      </c>
      <c r="F82" s="158"/>
      <c r="G82" s="82">
        <v>13896</v>
      </c>
      <c r="H82" s="158"/>
      <c r="I82" s="82">
        <v>13805</v>
      </c>
      <c r="J82" s="158"/>
      <c r="K82" s="82">
        <v>13094</v>
      </c>
      <c r="L82" s="158"/>
      <c r="M82" s="82">
        <v>13199</v>
      </c>
      <c r="N82" s="158"/>
      <c r="O82" s="82">
        <v>13462.453977218651</v>
      </c>
      <c r="P82" s="158"/>
      <c r="Q82" s="82">
        <v>14118.88398687168</v>
      </c>
      <c r="R82" s="158"/>
      <c r="S82" s="82">
        <v>13658</v>
      </c>
      <c r="T82" s="158"/>
      <c r="U82" s="82">
        <v>14100</v>
      </c>
      <c r="V82" s="158"/>
      <c r="W82" s="82">
        <v>14330.849999999999</v>
      </c>
      <c r="X82" s="158"/>
      <c r="Y82" s="82">
        <v>13582</v>
      </c>
      <c r="Z82" s="84"/>
      <c r="AA82" s="82">
        <v>13500</v>
      </c>
      <c r="AB82" s="158"/>
      <c r="AC82" s="82">
        <v>13932.720412000001</v>
      </c>
      <c r="AD82" s="158"/>
      <c r="AE82" s="82">
        <v>14057.179255999998</v>
      </c>
      <c r="AF82" s="158"/>
      <c r="AG82" s="82">
        <v>14334.358808000001</v>
      </c>
      <c r="AH82" s="158"/>
      <c r="AI82" s="82"/>
      <c r="AJ82" s="158"/>
      <c r="AK82" s="82"/>
      <c r="AL82" s="158"/>
      <c r="AM82" s="82"/>
      <c r="AN82" s="158"/>
      <c r="AO82" s="83"/>
      <c r="AP82" s="26" t="s">
        <v>1227</v>
      </c>
    </row>
    <row r="83" spans="2:42" ht="10.5" customHeight="1" x14ac:dyDescent="0.25">
      <c r="B83" s="52">
        <v>4</v>
      </c>
      <c r="C83" s="52"/>
      <c r="D83" s="32" t="s">
        <v>442</v>
      </c>
      <c r="E83" s="37">
        <v>4168</v>
      </c>
      <c r="F83" s="92"/>
      <c r="G83" s="37">
        <v>4236</v>
      </c>
      <c r="H83" s="92"/>
      <c r="I83" s="37">
        <v>4270</v>
      </c>
      <c r="J83" s="92"/>
      <c r="K83" s="37">
        <v>4253</v>
      </c>
      <c r="L83" s="92"/>
      <c r="M83" s="37">
        <v>4305</v>
      </c>
      <c r="N83" s="92"/>
      <c r="O83" s="37">
        <v>4390.9284318453101</v>
      </c>
      <c r="P83" s="92"/>
      <c r="Q83" s="37">
        <v>4579.0975092556801</v>
      </c>
      <c r="R83" s="92"/>
      <c r="S83" s="37">
        <v>4367</v>
      </c>
      <c r="T83" s="92"/>
      <c r="U83" s="37">
        <v>4289</v>
      </c>
      <c r="V83" s="92"/>
      <c r="W83" s="37">
        <v>4394.6400000000003</v>
      </c>
      <c r="X83" s="92"/>
      <c r="Y83" s="37">
        <v>4269</v>
      </c>
      <c r="Z83" s="31"/>
      <c r="AA83" s="37">
        <v>4244</v>
      </c>
      <c r="AB83" s="92"/>
      <c r="AC83" s="37">
        <v>4379.5691939999997</v>
      </c>
      <c r="AD83" s="92"/>
      <c r="AE83" s="37">
        <v>4417.3346519999996</v>
      </c>
      <c r="AF83" s="92"/>
      <c r="AG83" s="37">
        <v>4503.6343559999996</v>
      </c>
      <c r="AH83" s="92"/>
      <c r="AI83" s="37"/>
      <c r="AJ83" s="92"/>
      <c r="AK83" s="37"/>
      <c r="AL83" s="92"/>
      <c r="AM83" s="37"/>
      <c r="AN83" s="92"/>
      <c r="AO83" s="25"/>
      <c r="AP83" s="32" t="s">
        <v>443</v>
      </c>
    </row>
    <row r="84" spans="2:42" ht="10.5" customHeight="1" x14ac:dyDescent="0.25">
      <c r="B84" s="52">
        <v>5</v>
      </c>
      <c r="C84" s="52"/>
      <c r="D84" s="32" t="s">
        <v>444</v>
      </c>
      <c r="E84" s="37">
        <v>9467</v>
      </c>
      <c r="F84" s="92"/>
      <c r="G84" s="37">
        <v>9660</v>
      </c>
      <c r="H84" s="92"/>
      <c r="I84" s="37">
        <v>9535</v>
      </c>
      <c r="J84" s="92"/>
      <c r="K84" s="37">
        <v>8841</v>
      </c>
      <c r="L84" s="92"/>
      <c r="M84" s="37">
        <v>8894</v>
      </c>
      <c r="N84" s="92"/>
      <c r="O84" s="37">
        <v>9071.5255453733407</v>
      </c>
      <c r="P84" s="92"/>
      <c r="Q84" s="37">
        <v>9539.7864776160004</v>
      </c>
      <c r="R84" s="92"/>
      <c r="S84" s="37">
        <v>9291</v>
      </c>
      <c r="T84" s="92"/>
      <c r="U84" s="37">
        <v>9811</v>
      </c>
      <c r="V84" s="92"/>
      <c r="W84" s="37">
        <v>9936.2099999999991</v>
      </c>
      <c r="X84" s="92"/>
      <c r="Y84" s="37">
        <v>9313</v>
      </c>
      <c r="Z84" s="31"/>
      <c r="AA84" s="37">
        <v>9256</v>
      </c>
      <c r="AB84" s="92"/>
      <c r="AC84" s="37">
        <v>9553.1512180000009</v>
      </c>
      <c r="AD84" s="92"/>
      <c r="AE84" s="37">
        <v>9639.8446039999981</v>
      </c>
      <c r="AF84" s="92"/>
      <c r="AG84" s="37">
        <v>9830.7244520000004</v>
      </c>
      <c r="AH84" s="92"/>
      <c r="AI84" s="37"/>
      <c r="AJ84" s="92"/>
      <c r="AK84" s="37"/>
      <c r="AL84" s="92"/>
      <c r="AM84" s="37"/>
      <c r="AN84" s="92"/>
      <c r="AO84" s="25"/>
      <c r="AP84" s="32" t="s">
        <v>1228</v>
      </c>
    </row>
    <row r="85" spans="2:42" ht="6" customHeight="1" x14ac:dyDescent="0.25">
      <c r="B85" s="97"/>
      <c r="C85" s="97"/>
      <c r="D85" s="58"/>
      <c r="E85" s="100"/>
      <c r="F85" s="22"/>
      <c r="G85" s="100"/>
      <c r="H85" s="22"/>
      <c r="I85" s="100"/>
      <c r="J85" s="22"/>
      <c r="K85" s="100"/>
      <c r="L85" s="22"/>
      <c r="M85" s="100"/>
      <c r="N85" s="22"/>
      <c r="O85" s="100"/>
      <c r="P85" s="22"/>
      <c r="Q85" s="100"/>
      <c r="R85" s="22"/>
      <c r="S85" s="100"/>
      <c r="T85" s="22"/>
      <c r="U85" s="100"/>
      <c r="V85" s="22"/>
      <c r="W85" s="100"/>
      <c r="X85" s="22"/>
      <c r="Y85" s="100"/>
      <c r="Z85" s="22"/>
      <c r="AA85" s="100"/>
      <c r="AB85" s="22"/>
      <c r="AC85" s="100"/>
      <c r="AD85" s="22"/>
      <c r="AE85" s="100"/>
      <c r="AF85" s="22"/>
      <c r="AG85" s="100"/>
      <c r="AH85" s="22"/>
      <c r="AI85" s="100"/>
      <c r="AJ85" s="22"/>
      <c r="AK85" s="100"/>
      <c r="AL85" s="22"/>
      <c r="AM85" s="100"/>
      <c r="AN85" s="22"/>
      <c r="AO85" s="22"/>
      <c r="AP85" s="58"/>
    </row>
  </sheetData>
  <mergeCells count="100">
    <mergeCell ref="AG6:AH6"/>
    <mergeCell ref="AG27:AH27"/>
    <mergeCell ref="AG48:AH48"/>
    <mergeCell ref="AG60:AH60"/>
    <mergeCell ref="AG77:AH77"/>
    <mergeCell ref="AI6:AJ6"/>
    <mergeCell ref="AI27:AJ27"/>
    <mergeCell ref="AI48:AJ48"/>
    <mergeCell ref="AI60:AJ60"/>
    <mergeCell ref="AI77:AJ77"/>
    <mergeCell ref="AK6:AL6"/>
    <mergeCell ref="AK27:AL27"/>
    <mergeCell ref="AK48:AL48"/>
    <mergeCell ref="AK60:AL60"/>
    <mergeCell ref="AK77:AL77"/>
    <mergeCell ref="AE6:AF6"/>
    <mergeCell ref="AE27:AF27"/>
    <mergeCell ref="AE48:AF48"/>
    <mergeCell ref="AE60:AF60"/>
    <mergeCell ref="AE77:AF77"/>
    <mergeCell ref="AA6:AB6"/>
    <mergeCell ref="AA27:AB27"/>
    <mergeCell ref="AA48:AB48"/>
    <mergeCell ref="AA60:AB60"/>
    <mergeCell ref="AA77:AB77"/>
    <mergeCell ref="AM77:AN77"/>
    <mergeCell ref="AO77:AP77"/>
    <mergeCell ref="AO6:AP6"/>
    <mergeCell ref="AM27:AN27"/>
    <mergeCell ref="AO27:AP27"/>
    <mergeCell ref="AM48:AN48"/>
    <mergeCell ref="AO48:AP48"/>
    <mergeCell ref="AM60:AN60"/>
    <mergeCell ref="AO60:AP60"/>
    <mergeCell ref="AM6:AN6"/>
    <mergeCell ref="B6:D6"/>
    <mergeCell ref="S6:T6"/>
    <mergeCell ref="U6:V6"/>
    <mergeCell ref="W6:X6"/>
    <mergeCell ref="Y6:Z6"/>
    <mergeCell ref="E6:F6"/>
    <mergeCell ref="G6:H6"/>
    <mergeCell ref="I6:J6"/>
    <mergeCell ref="K6:L6"/>
    <mergeCell ref="M6:N6"/>
    <mergeCell ref="O6:P6"/>
    <mergeCell ref="Q6:R6"/>
    <mergeCell ref="B77:D77"/>
    <mergeCell ref="S77:T77"/>
    <mergeCell ref="U77:V77"/>
    <mergeCell ref="W77:X77"/>
    <mergeCell ref="Y77:Z77"/>
    <mergeCell ref="E77:F77"/>
    <mergeCell ref="G77:H77"/>
    <mergeCell ref="I77:J77"/>
    <mergeCell ref="K77:L77"/>
    <mergeCell ref="M77:N77"/>
    <mergeCell ref="O77:P77"/>
    <mergeCell ref="Q77:R77"/>
    <mergeCell ref="B60:D60"/>
    <mergeCell ref="S60:T60"/>
    <mergeCell ref="U60:V60"/>
    <mergeCell ref="W60:X60"/>
    <mergeCell ref="Y60:Z60"/>
    <mergeCell ref="E60:F60"/>
    <mergeCell ref="G60:H60"/>
    <mergeCell ref="I60:J60"/>
    <mergeCell ref="K60:L60"/>
    <mergeCell ref="M60:N60"/>
    <mergeCell ref="O60:P60"/>
    <mergeCell ref="Q60:R60"/>
    <mergeCell ref="B48:D48"/>
    <mergeCell ref="S48:T48"/>
    <mergeCell ref="U48:V48"/>
    <mergeCell ref="W48:X48"/>
    <mergeCell ref="Y48:Z48"/>
    <mergeCell ref="E48:F48"/>
    <mergeCell ref="G48:H48"/>
    <mergeCell ref="I48:J48"/>
    <mergeCell ref="K48:L48"/>
    <mergeCell ref="M48:N48"/>
    <mergeCell ref="O48:P48"/>
    <mergeCell ref="Q48:R48"/>
    <mergeCell ref="B27:D27"/>
    <mergeCell ref="S27:T27"/>
    <mergeCell ref="U27:V27"/>
    <mergeCell ref="W27:X27"/>
    <mergeCell ref="Y27:Z27"/>
    <mergeCell ref="E27:F27"/>
    <mergeCell ref="G27:H27"/>
    <mergeCell ref="I27:J27"/>
    <mergeCell ref="K27:L27"/>
    <mergeCell ref="M27:N27"/>
    <mergeCell ref="O27:P27"/>
    <mergeCell ref="Q27:R27"/>
    <mergeCell ref="AC6:AD6"/>
    <mergeCell ref="AC27:AD27"/>
    <mergeCell ref="AC48:AD48"/>
    <mergeCell ref="AC60:AD60"/>
    <mergeCell ref="AC77:AD77"/>
  </mergeCells>
  <printOptions horizontalCentered="1"/>
  <pageMargins left="0" right="0" top="0" bottom="0" header="0" footer="0"/>
  <pageSetup paperSize="9" scale="8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58"/>
  <sheetViews>
    <sheetView workbookViewId="0"/>
  </sheetViews>
  <sheetFormatPr defaultRowHeight="14.25" outlineLevelCol="1" x14ac:dyDescent="0.25"/>
  <cols>
    <col min="1" max="1" width="0.85546875" style="192" customWidth="1"/>
    <col min="2" max="2" width="3" style="192" customWidth="1"/>
    <col min="3" max="3" width="0.85546875" style="192" customWidth="1"/>
    <col min="4" max="4" width="26.7109375" style="192" customWidth="1"/>
    <col min="5" max="5" width="5.7109375" style="192" hidden="1" customWidth="1" outlineLevel="1"/>
    <col min="6" max="6" width="1.28515625" style="192" hidden="1" customWidth="1" outlineLevel="1"/>
    <col min="7" max="7" width="5.7109375" style="192" hidden="1" customWidth="1" outlineLevel="1"/>
    <col min="8" max="8" width="1.28515625" style="192" hidden="1" customWidth="1" outlineLevel="1"/>
    <col min="9" max="9" width="5.7109375" style="192" hidden="1" customWidth="1" outlineLevel="1"/>
    <col min="10" max="10" width="1.28515625" style="192" hidden="1" customWidth="1" outlineLevel="1"/>
    <col min="11" max="11" width="5.7109375" style="192" hidden="1" customWidth="1" outlineLevel="1"/>
    <col min="12" max="12" width="1.28515625" style="192" hidden="1" customWidth="1" outlineLevel="1"/>
    <col min="13" max="13" width="5.7109375" style="192" hidden="1" customWidth="1" outlineLevel="1"/>
    <col min="14" max="14" width="1.28515625" style="192" hidden="1" customWidth="1" outlineLevel="1"/>
    <col min="15" max="15" width="5.7109375" style="192" hidden="1" customWidth="1" outlineLevel="1"/>
    <col min="16" max="16" width="1.28515625" style="192" hidden="1" customWidth="1" outlineLevel="1"/>
    <col min="17" max="17" width="5.7109375" style="192" hidden="1" customWidth="1" outlineLevel="1"/>
    <col min="18" max="18" width="1.28515625" style="192" hidden="1" customWidth="1" outlineLevel="1"/>
    <col min="19" max="19" width="6.7109375" style="192" hidden="1" customWidth="1" outlineLevel="1"/>
    <col min="20" max="20" width="1.28515625" style="192" hidden="1" customWidth="1" outlineLevel="1"/>
    <col min="21" max="21" width="6.7109375" style="192" hidden="1" customWidth="1" outlineLevel="1"/>
    <col min="22" max="22" width="1.28515625" style="192" hidden="1" customWidth="1" outlineLevel="1"/>
    <col min="23" max="23" width="6.7109375" style="192" customWidth="1" collapsed="1"/>
    <col min="24" max="24" width="1.28515625" style="192" customWidth="1"/>
    <col min="25" max="25" width="6.7109375" style="192" customWidth="1"/>
    <col min="26" max="26" width="1.28515625" style="192" customWidth="1"/>
    <col min="27" max="27" width="6.7109375" style="192" customWidth="1"/>
    <col min="28" max="28" width="1.28515625" style="192" customWidth="1"/>
    <col min="29" max="29" width="6.7109375" style="383" customWidth="1"/>
    <col min="30" max="30" width="1.28515625" style="383" customWidth="1"/>
    <col min="31" max="31" width="6.7109375" style="462" customWidth="1"/>
    <col min="32" max="32" width="1.28515625" style="462" customWidth="1"/>
    <col min="33" max="33" width="6.7109375" style="462" customWidth="1"/>
    <col min="34" max="34" width="1.28515625" style="462" customWidth="1"/>
    <col min="35" max="35" width="6.7109375" style="462" hidden="1" customWidth="1"/>
    <col min="36" max="36" width="1.28515625" style="462" hidden="1" customWidth="1"/>
    <col min="37" max="37" width="6.7109375" style="462" hidden="1" customWidth="1"/>
    <col min="38" max="38" width="1.28515625" style="462" hidden="1" customWidth="1"/>
    <col min="39" max="39" width="6.7109375" style="192" hidden="1" customWidth="1"/>
    <col min="40" max="40" width="1.28515625" style="192" hidden="1" customWidth="1"/>
    <col min="41" max="41" width="0.85546875" style="192" customWidth="1"/>
    <col min="42" max="42" width="31.140625" style="192" customWidth="1"/>
    <col min="43" max="16384" width="9.140625" style="192"/>
  </cols>
  <sheetData>
    <row r="1" spans="2:44" s="305" customFormat="1" x14ac:dyDescent="0.25">
      <c r="B1" s="64" t="s">
        <v>663</v>
      </c>
      <c r="AC1" s="383"/>
      <c r="AD1" s="383"/>
      <c r="AE1" s="462"/>
      <c r="AF1" s="462"/>
      <c r="AG1" s="462"/>
      <c r="AH1" s="462"/>
      <c r="AI1" s="462"/>
      <c r="AJ1" s="462"/>
      <c r="AK1" s="462"/>
      <c r="AL1" s="462"/>
    </row>
    <row r="2" spans="2:44" x14ac:dyDescent="0.25">
      <c r="B2" s="332" t="s">
        <v>664</v>
      </c>
    </row>
    <row r="3" spans="2:44" ht="6" customHeight="1" x14ac:dyDescent="0.25">
      <c r="B3" s="64"/>
    </row>
    <row r="4" spans="2:44" ht="6.6" customHeight="1" x14ac:dyDescent="0.25">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2:44" ht="6.6" customHeight="1" x14ac:dyDescent="0.25"/>
    <row r="6" spans="2:44" ht="14.25" customHeight="1" x14ac:dyDescent="0.25">
      <c r="B6" s="648" t="s">
        <v>295</v>
      </c>
      <c r="C6" s="648"/>
      <c r="D6" s="648"/>
      <c r="E6" s="608">
        <v>2000</v>
      </c>
      <c r="F6" s="649"/>
      <c r="G6" s="608">
        <v>2001</v>
      </c>
      <c r="H6" s="649"/>
      <c r="I6" s="608">
        <v>2002</v>
      </c>
      <c r="J6" s="649"/>
      <c r="K6" s="608">
        <v>2003</v>
      </c>
      <c r="L6" s="649"/>
      <c r="M6" s="608">
        <v>2004</v>
      </c>
      <c r="N6" s="649"/>
      <c r="O6" s="608">
        <v>2005</v>
      </c>
      <c r="P6" s="649"/>
      <c r="Q6" s="608">
        <v>2006</v>
      </c>
      <c r="R6" s="649"/>
      <c r="S6" s="608">
        <v>2007</v>
      </c>
      <c r="T6" s="649"/>
      <c r="U6" s="608">
        <v>2008</v>
      </c>
      <c r="V6" s="649"/>
      <c r="W6" s="608">
        <v>2009</v>
      </c>
      <c r="X6" s="649"/>
      <c r="Y6" s="608">
        <v>2010</v>
      </c>
      <c r="Z6" s="649"/>
      <c r="AA6" s="608">
        <v>2011</v>
      </c>
      <c r="AB6" s="649"/>
      <c r="AC6" s="608">
        <v>2012</v>
      </c>
      <c r="AD6" s="649"/>
      <c r="AE6" s="608">
        <v>2013</v>
      </c>
      <c r="AF6" s="649"/>
      <c r="AG6" s="608">
        <v>2014</v>
      </c>
      <c r="AH6" s="649"/>
      <c r="AI6" s="608">
        <v>2015</v>
      </c>
      <c r="AJ6" s="649"/>
      <c r="AK6" s="608">
        <v>2016</v>
      </c>
      <c r="AL6" s="649"/>
      <c r="AM6" s="608">
        <v>2017</v>
      </c>
      <c r="AN6" s="649"/>
      <c r="AO6" s="648" t="s">
        <v>445</v>
      </c>
      <c r="AP6" s="652"/>
    </row>
    <row r="7" spans="2:44" ht="6" customHeight="1" x14ac:dyDescent="0.25">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row>
    <row r="8" spans="2:44" ht="6" customHeight="1" x14ac:dyDescent="0.25">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388"/>
      <c r="AD8" s="388"/>
      <c r="AE8" s="466"/>
      <c r="AF8" s="466"/>
      <c r="AG8" s="466"/>
      <c r="AH8" s="466"/>
      <c r="AI8" s="466"/>
      <c r="AJ8" s="466"/>
      <c r="AK8" s="466"/>
      <c r="AL8" s="466"/>
      <c r="AM8" s="198"/>
      <c r="AN8" s="198"/>
      <c r="AO8" s="198"/>
      <c r="AP8" s="198"/>
    </row>
    <row r="9" spans="2:44" ht="10.5" customHeight="1" x14ac:dyDescent="0.25">
      <c r="B9" s="198"/>
      <c r="C9" s="198"/>
      <c r="D9" s="80" t="s">
        <v>446</v>
      </c>
      <c r="E9" s="198"/>
      <c r="F9" s="198"/>
      <c r="G9" s="198"/>
      <c r="H9" s="198"/>
      <c r="I9" s="198"/>
      <c r="J9" s="198"/>
      <c r="K9" s="198"/>
      <c r="L9" s="198"/>
      <c r="M9" s="198"/>
      <c r="N9" s="198"/>
      <c r="O9" s="198"/>
      <c r="P9" s="198"/>
      <c r="Q9" s="198"/>
      <c r="R9" s="198"/>
      <c r="S9" s="198"/>
      <c r="T9" s="198"/>
      <c r="U9" s="198"/>
      <c r="V9" s="198"/>
      <c r="W9" s="198"/>
      <c r="X9" s="198"/>
      <c r="Y9" s="198"/>
      <c r="Z9" s="191"/>
      <c r="AA9" s="198"/>
      <c r="AB9" s="198"/>
      <c r="AC9" s="388"/>
      <c r="AD9" s="388"/>
      <c r="AE9" s="466"/>
      <c r="AF9" s="466"/>
      <c r="AG9" s="466"/>
      <c r="AH9" s="466"/>
      <c r="AI9" s="466"/>
      <c r="AJ9" s="466"/>
      <c r="AK9" s="466"/>
      <c r="AL9" s="466"/>
      <c r="AM9" s="198"/>
      <c r="AN9" s="198"/>
      <c r="AO9" s="198"/>
      <c r="AP9" s="80" t="s">
        <v>447</v>
      </c>
    </row>
    <row r="10" spans="2:44" ht="10.5" customHeight="1" x14ac:dyDescent="0.25">
      <c r="B10" s="191">
        <v>1</v>
      </c>
      <c r="C10" s="191"/>
      <c r="D10" s="198" t="s">
        <v>127</v>
      </c>
      <c r="E10" s="194" t="s">
        <v>91</v>
      </c>
      <c r="F10" s="31"/>
      <c r="G10" s="194" t="s">
        <v>91</v>
      </c>
      <c r="H10" s="92"/>
      <c r="I10" s="37">
        <v>1925.6982758620691</v>
      </c>
      <c r="J10" s="92"/>
      <c r="K10" s="37">
        <v>1884.25</v>
      </c>
      <c r="L10" s="92"/>
      <c r="M10" s="37">
        <v>2015</v>
      </c>
      <c r="N10" s="92"/>
      <c r="O10" s="37">
        <v>1987.5</v>
      </c>
      <c r="P10" s="92"/>
      <c r="Q10" s="37">
        <v>2150.5</v>
      </c>
      <c r="R10" s="92"/>
      <c r="S10" s="37">
        <v>2547.5</v>
      </c>
      <c r="T10" s="92"/>
      <c r="U10" s="37">
        <v>2616.5</v>
      </c>
      <c r="V10" s="92"/>
      <c r="W10" s="37">
        <v>2701</v>
      </c>
      <c r="X10" s="92"/>
      <c r="Y10" s="37">
        <v>2973</v>
      </c>
      <c r="Z10" s="31"/>
      <c r="AA10" s="37">
        <v>3150</v>
      </c>
      <c r="AB10" s="299"/>
      <c r="AC10" s="37">
        <v>3386</v>
      </c>
      <c r="AD10" s="92"/>
      <c r="AE10" s="37">
        <v>3443</v>
      </c>
      <c r="AF10" s="92"/>
      <c r="AG10" s="92">
        <v>3243</v>
      </c>
      <c r="AH10" s="84"/>
      <c r="AI10" s="37"/>
      <c r="AJ10" s="92"/>
      <c r="AK10" s="37"/>
      <c r="AL10" s="92"/>
      <c r="AM10" s="37"/>
      <c r="AN10" s="92"/>
      <c r="AO10" s="194"/>
      <c r="AP10" s="198" t="s">
        <v>142</v>
      </c>
    </row>
    <row r="11" spans="2:44" ht="10.5" customHeight="1" x14ac:dyDescent="0.25">
      <c r="B11" s="191">
        <v>2</v>
      </c>
      <c r="C11" s="191"/>
      <c r="D11" s="198" t="s">
        <v>128</v>
      </c>
      <c r="E11" s="194" t="s">
        <v>91</v>
      </c>
      <c r="F11" s="31"/>
      <c r="G11" s="194" t="s">
        <v>91</v>
      </c>
      <c r="H11" s="92"/>
      <c r="I11" s="37">
        <v>3654.3017241379312</v>
      </c>
      <c r="J11" s="92"/>
      <c r="K11" s="37">
        <v>3647.25</v>
      </c>
      <c r="L11" s="92"/>
      <c r="M11" s="37">
        <v>3790.5</v>
      </c>
      <c r="N11" s="92"/>
      <c r="O11" s="37">
        <v>3736.5</v>
      </c>
      <c r="P11" s="92"/>
      <c r="Q11" s="37">
        <v>3965</v>
      </c>
      <c r="R11" s="92"/>
      <c r="S11" s="37">
        <v>3818.5</v>
      </c>
      <c r="T11" s="92"/>
      <c r="U11" s="37">
        <v>4184</v>
      </c>
      <c r="V11" s="92"/>
      <c r="W11" s="37">
        <v>4374</v>
      </c>
      <c r="X11" s="92"/>
      <c r="Y11" s="37">
        <v>4686</v>
      </c>
      <c r="Z11" s="31"/>
      <c r="AA11" s="37">
        <v>4831</v>
      </c>
      <c r="AB11" s="299"/>
      <c r="AC11" s="37">
        <v>4690</v>
      </c>
      <c r="AD11" s="92"/>
      <c r="AE11" s="92">
        <v>4997</v>
      </c>
      <c r="AF11" s="92"/>
      <c r="AG11" s="92">
        <v>4965</v>
      </c>
      <c r="AH11" s="84"/>
      <c r="AI11" s="37"/>
      <c r="AJ11" s="92"/>
      <c r="AK11" s="37"/>
      <c r="AL11" s="92"/>
      <c r="AM11" s="37"/>
      <c r="AN11" s="92"/>
      <c r="AO11" s="194"/>
      <c r="AP11" s="198" t="s">
        <v>143</v>
      </c>
    </row>
    <row r="12" spans="2:44" ht="10.5" customHeight="1" x14ac:dyDescent="0.25">
      <c r="B12" s="191">
        <v>3</v>
      </c>
      <c r="C12" s="191"/>
      <c r="D12" s="26" t="s">
        <v>257</v>
      </c>
      <c r="E12" s="82">
        <v>5061.5</v>
      </c>
      <c r="F12" s="158"/>
      <c r="G12" s="82">
        <v>5372.5</v>
      </c>
      <c r="H12" s="158"/>
      <c r="I12" s="82">
        <v>5580</v>
      </c>
      <c r="J12" s="158"/>
      <c r="K12" s="82">
        <v>5531.5</v>
      </c>
      <c r="L12" s="158"/>
      <c r="M12" s="82">
        <v>5805.5</v>
      </c>
      <c r="N12" s="158"/>
      <c r="O12" s="82">
        <v>5724</v>
      </c>
      <c r="P12" s="158"/>
      <c r="Q12" s="82">
        <v>6115.5</v>
      </c>
      <c r="R12" s="158"/>
      <c r="S12" s="82">
        <v>6366</v>
      </c>
      <c r="T12" s="158"/>
      <c r="U12" s="82">
        <v>6800.5</v>
      </c>
      <c r="V12" s="158"/>
      <c r="W12" s="82">
        <v>7075</v>
      </c>
      <c r="X12" s="158"/>
      <c r="Y12" s="82">
        <v>7659</v>
      </c>
      <c r="Z12" s="84"/>
      <c r="AA12" s="82">
        <v>7981</v>
      </c>
      <c r="AB12" s="298"/>
      <c r="AC12" s="82">
        <v>8076</v>
      </c>
      <c r="AD12" s="158"/>
      <c r="AE12" s="82">
        <v>8440</v>
      </c>
      <c r="AF12" s="158"/>
      <c r="AG12" s="82">
        <v>8208</v>
      </c>
      <c r="AH12" s="84"/>
      <c r="AI12" s="82"/>
      <c r="AJ12" s="158"/>
      <c r="AK12" s="82"/>
      <c r="AL12" s="158"/>
      <c r="AM12" s="82"/>
      <c r="AN12" s="158"/>
      <c r="AO12" s="199"/>
      <c r="AP12" s="26" t="s">
        <v>98</v>
      </c>
      <c r="AR12" s="101"/>
    </row>
    <row r="13" spans="2:44" ht="6" customHeight="1" x14ac:dyDescent="0.25">
      <c r="B13" s="44"/>
      <c r="C13" s="44"/>
      <c r="D13" s="71"/>
      <c r="E13" s="102"/>
      <c r="F13" s="166"/>
      <c r="G13" s="102"/>
      <c r="H13" s="166"/>
      <c r="I13" s="102"/>
      <c r="J13" s="166"/>
      <c r="K13" s="102"/>
      <c r="L13" s="166"/>
      <c r="M13" s="102"/>
      <c r="N13" s="166"/>
      <c r="O13" s="102"/>
      <c r="P13" s="166"/>
      <c r="Q13" s="102"/>
      <c r="R13" s="166"/>
      <c r="S13" s="102"/>
      <c r="T13" s="166"/>
      <c r="U13" s="102"/>
      <c r="V13" s="166"/>
      <c r="W13" s="102"/>
      <c r="X13" s="166"/>
      <c r="Y13" s="102"/>
      <c r="Z13" s="104"/>
      <c r="AA13" s="102"/>
      <c r="AB13" s="166"/>
      <c r="AC13" s="102"/>
      <c r="AD13" s="166"/>
      <c r="AE13" s="102"/>
      <c r="AF13" s="166"/>
      <c r="AG13" s="102"/>
      <c r="AH13" s="166"/>
      <c r="AI13" s="102"/>
      <c r="AJ13" s="166"/>
      <c r="AK13" s="102"/>
      <c r="AL13" s="166"/>
      <c r="AM13" s="102"/>
      <c r="AN13" s="166"/>
      <c r="AO13" s="103"/>
      <c r="AP13" s="71"/>
    </row>
    <row r="14" spans="2:44" ht="6" customHeight="1" x14ac:dyDescent="0.25">
      <c r="B14" s="191"/>
      <c r="C14" s="191"/>
      <c r="D14" s="32"/>
      <c r="E14" s="37"/>
      <c r="F14" s="92"/>
      <c r="G14" s="37"/>
      <c r="H14" s="92"/>
      <c r="I14" s="37"/>
      <c r="J14" s="92"/>
      <c r="K14" s="37"/>
      <c r="L14" s="92"/>
      <c r="M14" s="37"/>
      <c r="N14" s="92"/>
      <c r="O14" s="37"/>
      <c r="P14" s="92"/>
      <c r="Q14" s="37"/>
      <c r="R14" s="92"/>
      <c r="S14" s="37"/>
      <c r="T14" s="92"/>
      <c r="U14" s="37"/>
      <c r="V14" s="92"/>
      <c r="W14" s="37"/>
      <c r="X14" s="92"/>
      <c r="Y14" s="37"/>
      <c r="Z14" s="31"/>
      <c r="AA14" s="37"/>
      <c r="AB14" s="92"/>
      <c r="AC14" s="37"/>
      <c r="AD14" s="92"/>
      <c r="AE14" s="37"/>
      <c r="AF14" s="92"/>
      <c r="AG14" s="37"/>
      <c r="AH14" s="92"/>
      <c r="AI14" s="37"/>
      <c r="AJ14" s="92"/>
      <c r="AK14" s="37"/>
      <c r="AL14" s="92"/>
      <c r="AM14" s="37"/>
      <c r="AN14" s="92"/>
      <c r="AO14" s="194"/>
      <c r="AP14" s="32"/>
    </row>
    <row r="15" spans="2:44" ht="10.5" customHeight="1" x14ac:dyDescent="0.25">
      <c r="B15" s="191"/>
      <c r="C15" s="191"/>
      <c r="D15" s="80" t="s">
        <v>448</v>
      </c>
      <c r="E15" s="37"/>
      <c r="F15" s="92"/>
      <c r="G15" s="37"/>
      <c r="H15" s="92"/>
      <c r="I15" s="37"/>
      <c r="J15" s="92"/>
      <c r="K15" s="37"/>
      <c r="L15" s="92"/>
      <c r="M15" s="37"/>
      <c r="N15" s="92"/>
      <c r="O15" s="37"/>
      <c r="P15" s="92"/>
      <c r="Q15" s="37"/>
      <c r="R15" s="92"/>
      <c r="S15" s="37"/>
      <c r="T15" s="92"/>
      <c r="U15" s="37"/>
      <c r="V15" s="92"/>
      <c r="W15" s="37"/>
      <c r="X15" s="92"/>
      <c r="Y15" s="37"/>
      <c r="Z15" s="31"/>
      <c r="AA15" s="37"/>
      <c r="AB15" s="92"/>
      <c r="AC15" s="37"/>
      <c r="AD15" s="92"/>
      <c r="AE15" s="37"/>
      <c r="AF15" s="92"/>
      <c r="AG15" s="37"/>
      <c r="AH15" s="92"/>
      <c r="AI15" s="37"/>
      <c r="AJ15" s="92"/>
      <c r="AK15" s="37"/>
      <c r="AL15" s="92"/>
      <c r="AM15" s="37"/>
      <c r="AN15" s="92"/>
      <c r="AO15" s="194"/>
      <c r="AP15" s="80" t="s">
        <v>449</v>
      </c>
    </row>
    <row r="16" spans="2:44" ht="10.5" customHeight="1" x14ac:dyDescent="0.25">
      <c r="B16" s="191">
        <v>4</v>
      </c>
      <c r="C16" s="191"/>
      <c r="D16" s="198" t="s">
        <v>127</v>
      </c>
      <c r="E16" s="194" t="s">
        <v>91</v>
      </c>
      <c r="F16" s="31"/>
      <c r="G16" s="194" t="s">
        <v>91</v>
      </c>
      <c r="H16" s="92"/>
      <c r="I16" s="37">
        <v>248</v>
      </c>
      <c r="J16" s="92"/>
      <c r="K16" s="37">
        <v>239</v>
      </c>
      <c r="L16" s="92"/>
      <c r="M16" s="37">
        <v>268</v>
      </c>
      <c r="N16" s="92"/>
      <c r="O16" s="37">
        <v>197</v>
      </c>
      <c r="P16" s="92"/>
      <c r="Q16" s="37">
        <v>204</v>
      </c>
      <c r="R16" s="92"/>
      <c r="S16" s="37">
        <v>215</v>
      </c>
      <c r="T16" s="92"/>
      <c r="U16" s="37">
        <v>330</v>
      </c>
      <c r="V16" s="92"/>
      <c r="W16" s="37">
        <v>298</v>
      </c>
      <c r="X16" s="92"/>
      <c r="Y16" s="37">
        <v>268</v>
      </c>
      <c r="Z16" s="31"/>
      <c r="AA16" s="37">
        <v>286</v>
      </c>
      <c r="AB16" s="92"/>
      <c r="AC16" s="37">
        <v>320.72028055622661</v>
      </c>
      <c r="AD16" s="84" t="s">
        <v>93</v>
      </c>
      <c r="AE16" s="37">
        <v>342</v>
      </c>
      <c r="AF16" s="84" t="s">
        <v>93</v>
      </c>
      <c r="AG16" s="92">
        <v>309</v>
      </c>
      <c r="AH16" s="84"/>
      <c r="AI16" s="37"/>
      <c r="AJ16" s="92"/>
      <c r="AK16" s="37"/>
      <c r="AL16" s="92"/>
      <c r="AM16" s="37"/>
      <c r="AN16" s="92"/>
      <c r="AO16" s="194"/>
      <c r="AP16" s="198" t="s">
        <v>142</v>
      </c>
    </row>
    <row r="17" spans="2:44" ht="10.5" customHeight="1" x14ac:dyDescent="0.25">
      <c r="B17" s="191">
        <v>5</v>
      </c>
      <c r="C17" s="191"/>
      <c r="D17" s="198" t="s">
        <v>128</v>
      </c>
      <c r="E17" s="194" t="s">
        <v>91</v>
      </c>
      <c r="F17" s="31"/>
      <c r="G17" s="194" t="s">
        <v>91</v>
      </c>
      <c r="H17" s="198"/>
      <c r="I17" s="37">
        <v>2706</v>
      </c>
      <c r="J17" s="198"/>
      <c r="K17" s="37">
        <v>2658.6666666666665</v>
      </c>
      <c r="L17" s="198"/>
      <c r="M17" s="37">
        <v>2590</v>
      </c>
      <c r="N17" s="198"/>
      <c r="O17" s="37">
        <v>2616</v>
      </c>
      <c r="P17" s="198"/>
      <c r="Q17" s="37">
        <v>2584</v>
      </c>
      <c r="R17" s="198"/>
      <c r="S17" s="37">
        <v>2645.3</v>
      </c>
      <c r="T17" s="198"/>
      <c r="U17" s="37">
        <v>2743</v>
      </c>
      <c r="V17" s="198"/>
      <c r="W17" s="37">
        <v>2628</v>
      </c>
      <c r="X17" s="198"/>
      <c r="Y17" s="37">
        <v>2493</v>
      </c>
      <c r="Z17" s="31"/>
      <c r="AA17" s="37">
        <v>2507</v>
      </c>
      <c r="AB17" s="92"/>
      <c r="AC17" s="37">
        <v>2347.2797194437735</v>
      </c>
      <c r="AD17" s="84" t="s">
        <v>93</v>
      </c>
      <c r="AE17" s="37">
        <v>2148</v>
      </c>
      <c r="AF17" s="84"/>
      <c r="AG17" s="92">
        <v>2102</v>
      </c>
      <c r="AH17" s="84"/>
      <c r="AI17" s="37"/>
      <c r="AJ17" s="92"/>
      <c r="AK17" s="37"/>
      <c r="AL17" s="92"/>
      <c r="AM17" s="37"/>
      <c r="AN17" s="92"/>
      <c r="AO17" s="194"/>
      <c r="AP17" s="198" t="s">
        <v>143</v>
      </c>
    </row>
    <row r="18" spans="2:44" ht="10.5" customHeight="1" x14ac:dyDescent="0.25">
      <c r="B18" s="191">
        <v>6</v>
      </c>
      <c r="C18" s="191"/>
      <c r="D18" s="26" t="s">
        <v>257</v>
      </c>
      <c r="E18" s="82">
        <v>2668</v>
      </c>
      <c r="F18" s="158"/>
      <c r="G18" s="82">
        <v>2967</v>
      </c>
      <c r="H18" s="158"/>
      <c r="I18" s="82">
        <v>2954</v>
      </c>
      <c r="J18" s="158"/>
      <c r="K18" s="82">
        <v>2897.6666666666665</v>
      </c>
      <c r="L18" s="158"/>
      <c r="M18" s="82">
        <v>2858</v>
      </c>
      <c r="N18" s="158"/>
      <c r="O18" s="82">
        <v>2813</v>
      </c>
      <c r="P18" s="158"/>
      <c r="Q18" s="82">
        <v>2788</v>
      </c>
      <c r="R18" s="158"/>
      <c r="S18" s="82">
        <v>2860.3</v>
      </c>
      <c r="T18" s="158"/>
      <c r="U18" s="82">
        <v>3073</v>
      </c>
      <c r="V18" s="158"/>
      <c r="W18" s="82">
        <v>2926</v>
      </c>
      <c r="X18" s="158"/>
      <c r="Y18" s="82">
        <v>2761</v>
      </c>
      <c r="Z18" s="84"/>
      <c r="AA18" s="82">
        <v>2793</v>
      </c>
      <c r="AB18" s="158"/>
      <c r="AC18" s="82">
        <v>2668</v>
      </c>
      <c r="AD18" s="84"/>
      <c r="AE18" s="82">
        <v>2490</v>
      </c>
      <c r="AF18" s="84" t="s">
        <v>93</v>
      </c>
      <c r="AG18" s="82">
        <v>2411</v>
      </c>
      <c r="AH18" s="84"/>
      <c r="AI18" s="82"/>
      <c r="AJ18" s="158"/>
      <c r="AK18" s="82"/>
      <c r="AL18" s="158"/>
      <c r="AM18" s="82"/>
      <c r="AN18" s="158"/>
      <c r="AO18" s="199"/>
      <c r="AP18" s="26" t="s">
        <v>98</v>
      </c>
      <c r="AR18" s="101"/>
    </row>
    <row r="19" spans="2:44" ht="6" customHeight="1" x14ac:dyDescent="0.25">
      <c r="B19" s="44"/>
      <c r="C19" s="44"/>
      <c r="D19" s="71"/>
      <c r="E19" s="102"/>
      <c r="F19" s="166"/>
      <c r="G19" s="102"/>
      <c r="H19" s="166"/>
      <c r="I19" s="102"/>
      <c r="J19" s="166"/>
      <c r="K19" s="102"/>
      <c r="L19" s="166"/>
      <c r="M19" s="102"/>
      <c r="N19" s="166"/>
      <c r="O19" s="102"/>
      <c r="P19" s="166"/>
      <c r="Q19" s="102"/>
      <c r="R19" s="166"/>
      <c r="S19" s="102"/>
      <c r="T19" s="166"/>
      <c r="U19" s="102"/>
      <c r="V19" s="166"/>
      <c r="W19" s="102"/>
      <c r="X19" s="166"/>
      <c r="Y19" s="102"/>
      <c r="Z19" s="104"/>
      <c r="AA19" s="102"/>
      <c r="AB19" s="166"/>
      <c r="AC19" s="102"/>
      <c r="AD19" s="166"/>
      <c r="AE19" s="102"/>
      <c r="AF19" s="166"/>
      <c r="AG19" s="102"/>
      <c r="AH19" s="166"/>
      <c r="AI19" s="102"/>
      <c r="AJ19" s="166"/>
      <c r="AK19" s="102"/>
      <c r="AL19" s="166"/>
      <c r="AM19" s="102"/>
      <c r="AN19" s="166"/>
      <c r="AO19" s="103"/>
      <c r="AP19" s="71"/>
    </row>
    <row r="20" spans="2:44" ht="6" customHeight="1" x14ac:dyDescent="0.25">
      <c r="B20" s="191"/>
      <c r="C20" s="191"/>
      <c r="D20" s="198"/>
      <c r="E20" s="37"/>
      <c r="F20" s="92"/>
      <c r="G20" s="37"/>
      <c r="H20" s="92"/>
      <c r="I20" s="37"/>
      <c r="J20" s="92"/>
      <c r="K20" s="37"/>
      <c r="L20" s="92"/>
      <c r="M20" s="37"/>
      <c r="N20" s="92"/>
      <c r="O20" s="37"/>
      <c r="P20" s="92"/>
      <c r="Q20" s="37"/>
      <c r="R20" s="92"/>
      <c r="S20" s="37"/>
      <c r="T20" s="92"/>
      <c r="U20" s="37"/>
      <c r="V20" s="92"/>
      <c r="W20" s="37"/>
      <c r="X20" s="92"/>
      <c r="Y20" s="37"/>
      <c r="Z20" s="31"/>
      <c r="AA20" s="37"/>
      <c r="AB20" s="92"/>
      <c r="AC20" s="37"/>
      <c r="AD20" s="92"/>
      <c r="AE20" s="37"/>
      <c r="AF20" s="92"/>
      <c r="AG20" s="37"/>
      <c r="AH20" s="92"/>
      <c r="AI20" s="37"/>
      <c r="AJ20" s="92"/>
      <c r="AK20" s="37"/>
      <c r="AL20" s="92"/>
      <c r="AM20" s="37"/>
      <c r="AN20" s="92"/>
      <c r="AO20" s="194"/>
      <c r="AP20" s="198"/>
    </row>
    <row r="21" spans="2:44" ht="10.5" customHeight="1" x14ac:dyDescent="0.25">
      <c r="B21" s="191"/>
      <c r="C21" s="191"/>
      <c r="D21" s="80" t="s">
        <v>301</v>
      </c>
      <c r="E21" s="37"/>
      <c r="F21" s="92"/>
      <c r="G21" s="37"/>
      <c r="H21" s="92"/>
      <c r="I21" s="37"/>
      <c r="J21" s="92"/>
      <c r="K21" s="37"/>
      <c r="L21" s="92"/>
      <c r="M21" s="37"/>
      <c r="N21" s="92"/>
      <c r="O21" s="37"/>
      <c r="P21" s="92"/>
      <c r="Q21" s="37"/>
      <c r="R21" s="92"/>
      <c r="S21" s="37"/>
      <c r="T21" s="92"/>
      <c r="U21" s="37"/>
      <c r="V21" s="92"/>
      <c r="W21" s="37"/>
      <c r="X21" s="92"/>
      <c r="Y21" s="37"/>
      <c r="Z21" s="31"/>
      <c r="AA21" s="37"/>
      <c r="AB21" s="92"/>
      <c r="AC21" s="37"/>
      <c r="AD21" s="92"/>
      <c r="AE21" s="37"/>
      <c r="AF21" s="92"/>
      <c r="AG21" s="37"/>
      <c r="AH21" s="92"/>
      <c r="AI21" s="37"/>
      <c r="AJ21" s="92"/>
      <c r="AK21" s="37"/>
      <c r="AL21" s="92"/>
      <c r="AM21" s="37"/>
      <c r="AN21" s="92"/>
      <c r="AO21" s="194"/>
      <c r="AP21" s="80" t="s">
        <v>302</v>
      </c>
    </row>
    <row r="22" spans="2:44" ht="10.5" customHeight="1" x14ac:dyDescent="0.25">
      <c r="B22" s="191">
        <v>7</v>
      </c>
      <c r="C22" s="191"/>
      <c r="D22" s="198" t="s">
        <v>127</v>
      </c>
      <c r="E22" s="194" t="s">
        <v>91</v>
      </c>
      <c r="F22" s="31"/>
      <c r="G22" s="194" t="s">
        <v>91</v>
      </c>
      <c r="H22" s="92"/>
      <c r="I22" s="37">
        <v>2173.6982758620688</v>
      </c>
      <c r="J22" s="92"/>
      <c r="K22" s="37">
        <v>2123.25</v>
      </c>
      <c r="L22" s="92"/>
      <c r="M22" s="37">
        <v>2283</v>
      </c>
      <c r="N22" s="92"/>
      <c r="O22" s="37">
        <v>2184.5</v>
      </c>
      <c r="P22" s="92"/>
      <c r="Q22" s="37">
        <v>2354.5</v>
      </c>
      <c r="R22" s="92"/>
      <c r="S22" s="37">
        <v>2762.5</v>
      </c>
      <c r="T22" s="92"/>
      <c r="U22" s="37">
        <v>2946.5</v>
      </c>
      <c r="V22" s="92"/>
      <c r="W22" s="37">
        <v>2999</v>
      </c>
      <c r="X22" s="92"/>
      <c r="Y22" s="37">
        <v>3241</v>
      </c>
      <c r="Z22" s="31"/>
      <c r="AA22" s="37">
        <v>3436</v>
      </c>
      <c r="AB22" s="299"/>
      <c r="AC22" s="37">
        <v>3706.7202805562265</v>
      </c>
      <c r="AD22" s="84" t="s">
        <v>93</v>
      </c>
      <c r="AE22" s="37">
        <v>3785</v>
      </c>
      <c r="AF22" s="84" t="s">
        <v>93</v>
      </c>
      <c r="AG22" s="92">
        <v>3552</v>
      </c>
      <c r="AH22" s="84"/>
      <c r="AI22" s="37"/>
      <c r="AJ22" s="92"/>
      <c r="AK22" s="37"/>
      <c r="AL22" s="92"/>
      <c r="AM22" s="37"/>
      <c r="AN22" s="92"/>
      <c r="AO22" s="194"/>
      <c r="AP22" s="198" t="s">
        <v>142</v>
      </c>
    </row>
    <row r="23" spans="2:44" ht="10.5" customHeight="1" x14ac:dyDescent="0.25">
      <c r="B23" s="191">
        <v>8</v>
      </c>
      <c r="C23" s="191"/>
      <c r="D23" s="198" t="s">
        <v>128</v>
      </c>
      <c r="E23" s="194" t="s">
        <v>91</v>
      </c>
      <c r="F23" s="31"/>
      <c r="G23" s="194" t="s">
        <v>91</v>
      </c>
      <c r="H23" s="92"/>
      <c r="I23" s="37">
        <v>6360.3017241379312</v>
      </c>
      <c r="J23" s="92"/>
      <c r="K23" s="37">
        <v>6305.9166666666661</v>
      </c>
      <c r="L23" s="92"/>
      <c r="M23" s="37">
        <v>6380.5</v>
      </c>
      <c r="N23" s="92"/>
      <c r="O23" s="37">
        <v>6352.5</v>
      </c>
      <c r="P23" s="92"/>
      <c r="Q23" s="37">
        <v>6549</v>
      </c>
      <c r="R23" s="92"/>
      <c r="S23" s="37">
        <v>6463.8</v>
      </c>
      <c r="T23" s="92"/>
      <c r="U23" s="37">
        <v>6927</v>
      </c>
      <c r="V23" s="92"/>
      <c r="W23" s="37">
        <v>7002</v>
      </c>
      <c r="X23" s="92"/>
      <c r="Y23" s="37">
        <v>7179</v>
      </c>
      <c r="Z23" s="31"/>
      <c r="AA23" s="37">
        <v>7338</v>
      </c>
      <c r="AB23" s="299"/>
      <c r="AC23" s="37">
        <v>7037.2797194437735</v>
      </c>
      <c r="AD23" s="84" t="s">
        <v>93</v>
      </c>
      <c r="AE23" s="37">
        <v>7145</v>
      </c>
      <c r="AF23" s="84" t="s">
        <v>93</v>
      </c>
      <c r="AG23" s="92">
        <v>7067</v>
      </c>
      <c r="AH23" s="84"/>
      <c r="AI23" s="37"/>
      <c r="AJ23" s="92"/>
      <c r="AK23" s="37"/>
      <c r="AL23" s="92"/>
      <c r="AM23" s="37"/>
      <c r="AN23" s="92"/>
      <c r="AO23" s="194"/>
      <c r="AP23" s="198" t="s">
        <v>143</v>
      </c>
    </row>
    <row r="24" spans="2:44" ht="10.5" customHeight="1" x14ac:dyDescent="0.25">
      <c r="B24" s="191">
        <v>9</v>
      </c>
      <c r="C24" s="191"/>
      <c r="D24" s="26" t="s">
        <v>81</v>
      </c>
      <c r="E24" s="82">
        <v>7729.5</v>
      </c>
      <c r="F24" s="158"/>
      <c r="G24" s="82">
        <v>8339.5</v>
      </c>
      <c r="H24" s="158"/>
      <c r="I24" s="82">
        <v>8534</v>
      </c>
      <c r="J24" s="158"/>
      <c r="K24" s="82">
        <v>8429.1666666666661</v>
      </c>
      <c r="L24" s="158"/>
      <c r="M24" s="82">
        <v>8663.5</v>
      </c>
      <c r="N24" s="158"/>
      <c r="O24" s="82">
        <v>8537</v>
      </c>
      <c r="P24" s="158"/>
      <c r="Q24" s="82">
        <v>8903.5</v>
      </c>
      <c r="R24" s="158"/>
      <c r="S24" s="82">
        <v>9226.2999999999993</v>
      </c>
      <c r="T24" s="158"/>
      <c r="U24" s="82">
        <v>9873.5</v>
      </c>
      <c r="V24" s="158"/>
      <c r="W24" s="82">
        <v>10001</v>
      </c>
      <c r="X24" s="158"/>
      <c r="Y24" s="82">
        <v>10420</v>
      </c>
      <c r="Z24" s="84"/>
      <c r="AA24" s="82">
        <v>10774</v>
      </c>
      <c r="AB24" s="298"/>
      <c r="AC24" s="82">
        <v>10744</v>
      </c>
      <c r="AD24" s="84"/>
      <c r="AE24" s="82">
        <v>10930</v>
      </c>
      <c r="AF24" s="84" t="s">
        <v>93</v>
      </c>
      <c r="AG24" s="82">
        <v>10619</v>
      </c>
      <c r="AH24" s="84"/>
      <c r="AI24" s="82"/>
      <c r="AJ24" s="158"/>
      <c r="AK24" s="82"/>
      <c r="AL24" s="158"/>
      <c r="AM24" s="82"/>
      <c r="AN24" s="158"/>
      <c r="AO24" s="199"/>
      <c r="AP24" s="26" t="s">
        <v>303</v>
      </c>
      <c r="AR24" s="101"/>
    </row>
    <row r="25" spans="2:44" ht="6" customHeight="1" x14ac:dyDescent="0.25">
      <c r="B25" s="195"/>
      <c r="C25" s="195"/>
      <c r="D25" s="58"/>
      <c r="E25" s="100"/>
      <c r="F25" s="22"/>
      <c r="G25" s="100"/>
      <c r="H25" s="22"/>
      <c r="I25" s="100"/>
      <c r="J25" s="22"/>
      <c r="K25" s="100"/>
      <c r="L25" s="22"/>
      <c r="M25" s="100"/>
      <c r="N25" s="22"/>
      <c r="O25" s="100"/>
      <c r="P25" s="22"/>
      <c r="Q25" s="100"/>
      <c r="R25" s="22"/>
      <c r="S25" s="100"/>
      <c r="T25" s="22"/>
      <c r="U25" s="100"/>
      <c r="V25" s="22"/>
      <c r="W25" s="100"/>
      <c r="X25" s="22"/>
      <c r="Y25" s="100"/>
      <c r="Z25" s="22"/>
      <c r="AA25" s="100"/>
      <c r="AB25" s="22"/>
      <c r="AC25" s="100"/>
      <c r="AD25" s="22"/>
      <c r="AE25" s="100"/>
      <c r="AF25" s="22"/>
      <c r="AG25" s="100"/>
      <c r="AH25" s="22"/>
      <c r="AI25" s="100"/>
      <c r="AJ25" s="22"/>
      <c r="AK25" s="100"/>
      <c r="AL25" s="22"/>
      <c r="AM25" s="100"/>
      <c r="AN25" s="22"/>
      <c r="AO25" s="22"/>
      <c r="AP25" s="58"/>
    </row>
    <row r="26" spans="2:44" ht="6" customHeight="1" x14ac:dyDescent="0.25">
      <c r="B26" s="191"/>
      <c r="C26" s="191"/>
      <c r="D26" s="32"/>
      <c r="E26" s="36"/>
      <c r="F26" s="194"/>
      <c r="G26" s="36"/>
      <c r="H26" s="194"/>
      <c r="I26" s="36"/>
      <c r="J26" s="194"/>
      <c r="K26" s="36"/>
      <c r="L26" s="194"/>
      <c r="M26" s="36"/>
      <c r="N26" s="194"/>
      <c r="O26" s="36"/>
      <c r="P26" s="194"/>
      <c r="Q26" s="36"/>
      <c r="R26" s="194"/>
      <c r="S26" s="36"/>
      <c r="T26" s="194"/>
      <c r="U26" s="36"/>
      <c r="V26" s="194"/>
      <c r="W26" s="36"/>
      <c r="X26" s="194"/>
      <c r="Y26" s="36"/>
      <c r="Z26" s="194"/>
      <c r="AA26" s="36"/>
      <c r="AB26" s="194"/>
      <c r="AC26" s="36"/>
      <c r="AD26" s="385"/>
      <c r="AE26" s="36"/>
      <c r="AF26" s="461"/>
      <c r="AG26" s="36"/>
      <c r="AH26" s="461"/>
      <c r="AI26" s="36"/>
      <c r="AJ26" s="461"/>
      <c r="AK26" s="36"/>
      <c r="AL26" s="461"/>
      <c r="AM26" s="36"/>
      <c r="AN26" s="194"/>
      <c r="AO26" s="194"/>
      <c r="AP26" s="32"/>
    </row>
    <row r="27" spans="2:44" ht="19.5" customHeight="1" x14ac:dyDescent="0.25">
      <c r="B27" s="191"/>
      <c r="C27" s="191"/>
      <c r="D27" s="32"/>
      <c r="E27" s="36"/>
      <c r="F27" s="194"/>
      <c r="G27" s="36"/>
      <c r="H27" s="194"/>
      <c r="I27" s="36"/>
      <c r="J27" s="194"/>
      <c r="K27" s="36"/>
      <c r="L27" s="194"/>
      <c r="M27" s="36"/>
      <c r="N27" s="194"/>
      <c r="O27" s="36"/>
      <c r="P27" s="194"/>
      <c r="Q27" s="36"/>
      <c r="R27" s="194"/>
      <c r="S27" s="36"/>
      <c r="T27" s="194"/>
      <c r="U27" s="36"/>
      <c r="V27" s="194"/>
      <c r="W27" s="36"/>
      <c r="X27" s="194"/>
      <c r="Y27" s="36"/>
      <c r="Z27" s="194"/>
      <c r="AA27" s="36"/>
      <c r="AB27" s="194"/>
      <c r="AC27" s="92"/>
      <c r="AD27" s="385"/>
      <c r="AE27" s="36"/>
      <c r="AF27" s="461"/>
      <c r="AG27" s="36"/>
      <c r="AH27" s="461"/>
      <c r="AI27" s="36"/>
      <c r="AJ27" s="461"/>
      <c r="AK27" s="36"/>
      <c r="AL27" s="461"/>
      <c r="AM27" s="36"/>
      <c r="AN27" s="194"/>
      <c r="AO27" s="194"/>
      <c r="AP27" s="32"/>
    </row>
    <row r="28" spans="2:44" ht="19.5" customHeight="1" x14ac:dyDescent="0.25">
      <c r="B28" s="191"/>
      <c r="C28" s="191"/>
      <c r="D28" s="32"/>
      <c r="E28" s="36"/>
      <c r="F28" s="194"/>
      <c r="G28" s="36"/>
      <c r="H28" s="194"/>
      <c r="I28" s="36"/>
      <c r="J28" s="194"/>
      <c r="K28" s="36"/>
      <c r="L28" s="194"/>
      <c r="M28" s="36"/>
      <c r="N28" s="194"/>
      <c r="O28" s="36"/>
      <c r="P28" s="194"/>
      <c r="Q28" s="36"/>
      <c r="R28" s="194"/>
      <c r="S28" s="36"/>
      <c r="T28" s="194"/>
      <c r="U28" s="36"/>
      <c r="V28" s="194"/>
      <c r="W28" s="36"/>
      <c r="X28" s="194"/>
      <c r="Y28" s="36"/>
      <c r="Z28" s="194"/>
      <c r="AA28" s="36"/>
      <c r="AB28" s="194"/>
      <c r="AC28" s="36"/>
      <c r="AD28" s="385"/>
      <c r="AE28" s="36"/>
      <c r="AF28" s="461"/>
      <c r="AG28" s="36"/>
      <c r="AH28" s="461"/>
      <c r="AI28" s="36"/>
      <c r="AJ28" s="461"/>
      <c r="AK28" s="36"/>
      <c r="AL28" s="461"/>
      <c r="AM28" s="36"/>
      <c r="AN28" s="194"/>
      <c r="AO28" s="194"/>
      <c r="AP28" s="32"/>
    </row>
    <row r="29" spans="2:44" ht="19.5" customHeight="1" x14ac:dyDescent="0.25">
      <c r="B29" s="191"/>
      <c r="C29" s="191"/>
      <c r="D29" s="32"/>
      <c r="E29" s="36"/>
      <c r="F29" s="194"/>
      <c r="G29" s="36"/>
      <c r="H29" s="194"/>
      <c r="I29" s="36"/>
      <c r="J29" s="194"/>
      <c r="K29" s="36"/>
      <c r="L29" s="194"/>
      <c r="M29" s="36"/>
      <c r="N29" s="194"/>
      <c r="O29" s="36"/>
      <c r="P29" s="194"/>
      <c r="Q29" s="36"/>
      <c r="R29" s="194"/>
      <c r="S29" s="36"/>
      <c r="T29" s="194"/>
      <c r="U29" s="36"/>
      <c r="V29" s="194"/>
      <c r="W29" s="36"/>
      <c r="X29" s="194"/>
      <c r="Y29" s="36"/>
      <c r="Z29" s="194"/>
      <c r="AA29" s="36"/>
      <c r="AB29" s="194"/>
      <c r="AC29" s="36"/>
      <c r="AD29" s="385"/>
      <c r="AE29" s="36"/>
      <c r="AF29" s="461"/>
      <c r="AG29" s="36"/>
      <c r="AH29" s="461"/>
      <c r="AI29" s="36"/>
      <c r="AJ29" s="461"/>
      <c r="AK29" s="36"/>
      <c r="AL29" s="461"/>
      <c r="AM29" s="36"/>
      <c r="AN29" s="194"/>
      <c r="AO29" s="194"/>
      <c r="AP29" s="32"/>
    </row>
    <row r="30" spans="2:44" s="305" customFormat="1" x14ac:dyDescent="0.25">
      <c r="B30" s="64" t="s">
        <v>665</v>
      </c>
      <c r="AC30" s="383"/>
      <c r="AD30" s="383"/>
      <c r="AE30" s="462"/>
      <c r="AF30" s="462"/>
      <c r="AG30" s="462"/>
      <c r="AH30" s="462"/>
      <c r="AI30" s="462"/>
      <c r="AJ30" s="462"/>
      <c r="AK30" s="462"/>
      <c r="AL30" s="462"/>
    </row>
    <row r="31" spans="2:44" x14ac:dyDescent="0.25">
      <c r="B31" s="332" t="s">
        <v>792</v>
      </c>
    </row>
    <row r="32" spans="2:44" ht="6" customHeight="1" x14ac:dyDescent="0.25">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row>
    <row r="33" spans="2:44" ht="6" customHeight="1" x14ac:dyDescent="0.25"/>
    <row r="34" spans="2:44" ht="14.25" customHeight="1" x14ac:dyDescent="0.25">
      <c r="B34" s="648" t="s">
        <v>295</v>
      </c>
      <c r="C34" s="648"/>
      <c r="D34" s="648"/>
      <c r="E34" s="608">
        <v>2000</v>
      </c>
      <c r="F34" s="649"/>
      <c r="G34" s="608">
        <v>2001</v>
      </c>
      <c r="H34" s="649"/>
      <c r="I34" s="608">
        <v>2002</v>
      </c>
      <c r="J34" s="649"/>
      <c r="K34" s="608">
        <v>2003</v>
      </c>
      <c r="L34" s="649"/>
      <c r="M34" s="608">
        <v>2004</v>
      </c>
      <c r="N34" s="649"/>
      <c r="O34" s="608">
        <v>2005</v>
      </c>
      <c r="P34" s="649"/>
      <c r="Q34" s="608">
        <v>2006</v>
      </c>
      <c r="R34" s="649"/>
      <c r="S34" s="608">
        <v>2007</v>
      </c>
      <c r="T34" s="649"/>
      <c r="U34" s="608">
        <v>2008</v>
      </c>
      <c r="V34" s="649"/>
      <c r="W34" s="608">
        <v>2009</v>
      </c>
      <c r="X34" s="649"/>
      <c r="Y34" s="608">
        <v>2010</v>
      </c>
      <c r="Z34" s="649"/>
      <c r="AA34" s="608">
        <v>2011</v>
      </c>
      <c r="AB34" s="649"/>
      <c r="AC34" s="608">
        <v>2012</v>
      </c>
      <c r="AD34" s="649"/>
      <c r="AE34" s="608">
        <v>2013</v>
      </c>
      <c r="AF34" s="649"/>
      <c r="AG34" s="608">
        <v>2014</v>
      </c>
      <c r="AH34" s="649"/>
      <c r="AI34" s="608">
        <v>2015</v>
      </c>
      <c r="AJ34" s="649"/>
      <c r="AK34" s="608">
        <v>2016</v>
      </c>
      <c r="AL34" s="649"/>
      <c r="AM34" s="608">
        <v>2017</v>
      </c>
      <c r="AN34" s="649"/>
      <c r="AO34" s="648" t="s">
        <v>445</v>
      </c>
      <c r="AP34" s="652"/>
    </row>
    <row r="35" spans="2:44" ht="6" customHeight="1" x14ac:dyDescent="0.25">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row>
    <row r="36" spans="2:44" ht="6" customHeight="1" x14ac:dyDescent="0.25">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388"/>
      <c r="AD36" s="388"/>
      <c r="AE36" s="466"/>
      <c r="AF36" s="466"/>
      <c r="AG36" s="466"/>
      <c r="AH36" s="466"/>
      <c r="AI36" s="466"/>
      <c r="AJ36" s="466"/>
      <c r="AK36" s="466"/>
      <c r="AL36" s="466"/>
      <c r="AM36" s="198"/>
      <c r="AN36" s="198"/>
      <c r="AO36" s="198"/>
      <c r="AP36" s="198"/>
    </row>
    <row r="37" spans="2:44" ht="12" customHeight="1" x14ac:dyDescent="0.25">
      <c r="B37" s="191"/>
      <c r="C37" s="191"/>
      <c r="D37" s="80" t="s">
        <v>446</v>
      </c>
      <c r="AB37" s="85"/>
      <c r="AD37" s="85"/>
      <c r="AF37" s="85"/>
      <c r="AH37" s="85"/>
      <c r="AJ37" s="85"/>
      <c r="AL37" s="85"/>
      <c r="AN37" s="85"/>
      <c r="AO37" s="194"/>
      <c r="AP37" s="80" t="s">
        <v>447</v>
      </c>
    </row>
    <row r="38" spans="2:44" ht="10.5" customHeight="1" x14ac:dyDescent="0.25">
      <c r="B38" s="191">
        <v>1</v>
      </c>
      <c r="C38" s="191"/>
      <c r="D38" s="198" t="s">
        <v>127</v>
      </c>
      <c r="E38" s="194" t="s">
        <v>91</v>
      </c>
      <c r="F38" s="31"/>
      <c r="G38" s="194" t="s">
        <v>91</v>
      </c>
      <c r="H38" s="92"/>
      <c r="I38" s="37">
        <v>269.5</v>
      </c>
      <c r="J38" s="92"/>
      <c r="K38" s="37">
        <v>288</v>
      </c>
      <c r="L38" s="92"/>
      <c r="M38" s="37">
        <v>257</v>
      </c>
      <c r="N38" s="92"/>
      <c r="O38" s="37">
        <v>294</v>
      </c>
      <c r="P38" s="92"/>
      <c r="Q38" s="37">
        <v>285</v>
      </c>
      <c r="R38" s="92"/>
      <c r="S38" s="37">
        <v>272</v>
      </c>
      <c r="T38" s="92"/>
      <c r="U38" s="37">
        <v>289</v>
      </c>
      <c r="V38" s="92"/>
      <c r="W38" s="37">
        <v>316</v>
      </c>
      <c r="X38" s="85"/>
      <c r="Y38" s="37">
        <v>315.53074433656957</v>
      </c>
      <c r="Z38" s="31"/>
      <c r="AA38" s="37">
        <v>359.873786407767</v>
      </c>
      <c r="AB38" s="85"/>
      <c r="AC38" s="37">
        <v>368</v>
      </c>
      <c r="AD38" s="85"/>
      <c r="AE38" s="37">
        <v>401</v>
      </c>
      <c r="AF38" s="85"/>
      <c r="AG38" s="37">
        <v>383</v>
      </c>
      <c r="AH38" s="85"/>
      <c r="AI38" s="37"/>
      <c r="AJ38" s="85"/>
      <c r="AK38" s="37"/>
      <c r="AL38" s="85"/>
      <c r="AM38" s="37"/>
      <c r="AN38" s="85"/>
      <c r="AO38" s="194"/>
      <c r="AP38" s="198" t="s">
        <v>142</v>
      </c>
    </row>
    <row r="39" spans="2:44" ht="10.5" customHeight="1" x14ac:dyDescent="0.25">
      <c r="B39" s="191">
        <v>2</v>
      </c>
      <c r="C39" s="191"/>
      <c r="D39" s="198" t="s">
        <v>128</v>
      </c>
      <c r="E39" s="194" t="s">
        <v>91</v>
      </c>
      <c r="F39" s="31"/>
      <c r="G39" s="194" t="s">
        <v>91</v>
      </c>
      <c r="H39" s="37"/>
      <c r="I39" s="37">
        <v>764</v>
      </c>
      <c r="J39" s="37"/>
      <c r="K39" s="37">
        <v>806</v>
      </c>
      <c r="L39" s="37"/>
      <c r="M39" s="37">
        <v>830</v>
      </c>
      <c r="N39" s="37"/>
      <c r="O39" s="37">
        <v>880</v>
      </c>
      <c r="P39" s="37"/>
      <c r="Q39" s="37">
        <v>878</v>
      </c>
      <c r="R39" s="37"/>
      <c r="S39" s="37">
        <v>840</v>
      </c>
      <c r="T39" s="37"/>
      <c r="U39" s="37">
        <v>894</v>
      </c>
      <c r="V39" s="37"/>
      <c r="W39" s="37">
        <v>885</v>
      </c>
      <c r="X39" s="37"/>
      <c r="Y39" s="37">
        <v>915.46925566343043</v>
      </c>
      <c r="Z39" s="31"/>
      <c r="AA39" s="37">
        <v>1027.1262135922329</v>
      </c>
      <c r="AB39" s="85"/>
      <c r="AC39" s="37">
        <v>1039</v>
      </c>
      <c r="AD39" s="85"/>
      <c r="AE39" s="37">
        <v>1105</v>
      </c>
      <c r="AF39" s="85"/>
      <c r="AG39" s="37">
        <f>AG40-AG38</f>
        <v>1064</v>
      </c>
      <c r="AH39" s="85"/>
      <c r="AI39" s="37"/>
      <c r="AJ39" s="85"/>
      <c r="AK39" s="37"/>
      <c r="AL39" s="85"/>
      <c r="AM39" s="37"/>
      <c r="AN39" s="85"/>
      <c r="AO39" s="194"/>
      <c r="AP39" s="198" t="s">
        <v>143</v>
      </c>
    </row>
    <row r="40" spans="2:44" ht="10.5" customHeight="1" x14ac:dyDescent="0.25">
      <c r="B40" s="191">
        <v>3</v>
      </c>
      <c r="C40" s="191"/>
      <c r="D40" s="26" t="s">
        <v>257</v>
      </c>
      <c r="E40" s="82">
        <v>1062.5</v>
      </c>
      <c r="F40" s="158"/>
      <c r="G40" s="82">
        <v>1062.5</v>
      </c>
      <c r="H40" s="158"/>
      <c r="I40" s="82">
        <v>1033.5</v>
      </c>
      <c r="J40" s="158"/>
      <c r="K40" s="82">
        <v>1094</v>
      </c>
      <c r="L40" s="158"/>
      <c r="M40" s="82">
        <v>1087</v>
      </c>
      <c r="N40" s="158"/>
      <c r="O40" s="82">
        <v>1174</v>
      </c>
      <c r="P40" s="158"/>
      <c r="Q40" s="82">
        <v>1163</v>
      </c>
      <c r="R40" s="158"/>
      <c r="S40" s="82">
        <v>1112</v>
      </c>
      <c r="T40" s="158"/>
      <c r="U40" s="82">
        <v>1183</v>
      </c>
      <c r="V40" s="158"/>
      <c r="W40" s="82">
        <v>1201</v>
      </c>
      <c r="X40" s="158"/>
      <c r="Y40" s="82">
        <v>1231</v>
      </c>
      <c r="Z40" s="84"/>
      <c r="AA40" s="82">
        <v>1387</v>
      </c>
      <c r="AB40" s="93"/>
      <c r="AC40" s="82">
        <v>1407</v>
      </c>
      <c r="AD40" s="93"/>
      <c r="AE40" s="82">
        <v>1506</v>
      </c>
      <c r="AF40" s="93"/>
      <c r="AG40" s="82">
        <v>1447</v>
      </c>
      <c r="AH40" s="93"/>
      <c r="AI40" s="82"/>
      <c r="AJ40" s="93"/>
      <c r="AK40" s="82"/>
      <c r="AL40" s="93"/>
      <c r="AM40" s="82"/>
      <c r="AN40" s="93"/>
      <c r="AO40" s="199"/>
      <c r="AP40" s="26" t="s">
        <v>98</v>
      </c>
      <c r="AR40" s="101"/>
    </row>
    <row r="41" spans="2:44" ht="6" customHeight="1" x14ac:dyDescent="0.25">
      <c r="B41" s="195"/>
      <c r="C41" s="195"/>
      <c r="D41" s="58"/>
      <c r="E41" s="100"/>
      <c r="F41" s="22"/>
      <c r="G41" s="100"/>
      <c r="H41" s="22"/>
      <c r="I41" s="100"/>
      <c r="J41" s="22"/>
      <c r="K41" s="100"/>
      <c r="L41" s="22"/>
      <c r="M41" s="100"/>
      <c r="N41" s="22"/>
      <c r="O41" s="100"/>
      <c r="P41" s="22"/>
      <c r="Q41" s="100"/>
      <c r="R41" s="22"/>
      <c r="S41" s="100"/>
      <c r="T41" s="22"/>
      <c r="U41" s="100"/>
      <c r="V41" s="22"/>
      <c r="W41" s="100"/>
      <c r="X41" s="22"/>
      <c r="Y41" s="100"/>
      <c r="Z41" s="22"/>
      <c r="AA41" s="100"/>
      <c r="AB41" s="22"/>
      <c r="AC41" s="100"/>
      <c r="AD41" s="22"/>
      <c r="AE41" s="100"/>
      <c r="AF41" s="22"/>
      <c r="AG41" s="100"/>
      <c r="AH41" s="22"/>
      <c r="AI41" s="100"/>
      <c r="AJ41" s="22"/>
      <c r="AK41" s="100"/>
      <c r="AL41" s="22"/>
      <c r="AM41" s="100"/>
      <c r="AN41" s="22"/>
      <c r="AO41" s="22"/>
      <c r="AP41" s="58"/>
    </row>
    <row r="42" spans="2:44" ht="6.6" customHeight="1" x14ac:dyDescent="0.25"/>
    <row r="43" spans="2:44" ht="19.5" customHeight="1" x14ac:dyDescent="0.25"/>
    <row r="44" spans="2:44" ht="19.5" customHeight="1" x14ac:dyDescent="0.25">
      <c r="B44" s="152"/>
    </row>
    <row r="45" spans="2:44" ht="19.5" customHeight="1" x14ac:dyDescent="0.25">
      <c r="B45" s="152"/>
    </row>
    <row r="46" spans="2:44" s="305" customFormat="1" x14ac:dyDescent="0.25">
      <c r="B46" s="64" t="s">
        <v>666</v>
      </c>
      <c r="AC46" s="383"/>
      <c r="AD46" s="383"/>
      <c r="AE46" s="462"/>
      <c r="AF46" s="462"/>
      <c r="AG46" s="462"/>
      <c r="AH46" s="462"/>
      <c r="AI46" s="462"/>
      <c r="AJ46" s="462"/>
      <c r="AK46" s="462"/>
      <c r="AL46" s="462"/>
    </row>
    <row r="47" spans="2:44" x14ac:dyDescent="0.25">
      <c r="B47" s="332" t="s">
        <v>667</v>
      </c>
    </row>
    <row r="48" spans="2:44" ht="6.6" customHeight="1" x14ac:dyDescent="0.2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2:42" ht="6.6" customHeight="1" x14ac:dyDescent="0.25"/>
    <row r="50" spans="2:42" ht="14.25" customHeight="1" x14ac:dyDescent="0.25">
      <c r="B50" s="648" t="s">
        <v>295</v>
      </c>
      <c r="C50" s="648"/>
      <c r="D50" s="648"/>
      <c r="E50" s="608">
        <v>2000</v>
      </c>
      <c r="F50" s="649"/>
      <c r="G50" s="608">
        <v>2001</v>
      </c>
      <c r="H50" s="649"/>
      <c r="I50" s="608">
        <v>2002</v>
      </c>
      <c r="J50" s="649"/>
      <c r="K50" s="608">
        <v>2003</v>
      </c>
      <c r="L50" s="649"/>
      <c r="M50" s="608">
        <v>2004</v>
      </c>
      <c r="N50" s="649"/>
      <c r="O50" s="608">
        <v>2005</v>
      </c>
      <c r="P50" s="649"/>
      <c r="Q50" s="608">
        <v>2006</v>
      </c>
      <c r="R50" s="649"/>
      <c r="S50" s="608">
        <v>2007</v>
      </c>
      <c r="T50" s="649"/>
      <c r="U50" s="608">
        <v>2008</v>
      </c>
      <c r="V50" s="649"/>
      <c r="W50" s="608">
        <v>2009</v>
      </c>
      <c r="X50" s="649"/>
      <c r="Y50" s="608">
        <v>2010</v>
      </c>
      <c r="Z50" s="649"/>
      <c r="AA50" s="608">
        <v>2011</v>
      </c>
      <c r="AB50" s="649"/>
      <c r="AC50" s="608">
        <v>2012</v>
      </c>
      <c r="AD50" s="649"/>
      <c r="AE50" s="608">
        <v>2013</v>
      </c>
      <c r="AF50" s="649"/>
      <c r="AG50" s="608">
        <v>2014</v>
      </c>
      <c r="AH50" s="649"/>
      <c r="AI50" s="608">
        <v>2015</v>
      </c>
      <c r="AJ50" s="649"/>
      <c r="AK50" s="608">
        <v>2016</v>
      </c>
      <c r="AL50" s="649"/>
      <c r="AM50" s="608">
        <v>2017</v>
      </c>
      <c r="AN50" s="649"/>
      <c r="AO50" s="648" t="s">
        <v>445</v>
      </c>
      <c r="AP50" s="652"/>
    </row>
    <row r="51" spans="2:42" ht="6" customHeight="1" x14ac:dyDescent="0.25">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row>
    <row r="52" spans="2:42" ht="6" customHeight="1" x14ac:dyDescent="0.25">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388"/>
      <c r="AD52" s="388"/>
      <c r="AE52" s="466"/>
      <c r="AF52" s="466"/>
      <c r="AG52" s="466"/>
      <c r="AH52" s="466"/>
      <c r="AI52" s="466"/>
      <c r="AJ52" s="466"/>
      <c r="AK52" s="466"/>
      <c r="AL52" s="466"/>
      <c r="AM52" s="198"/>
      <c r="AN52" s="198"/>
      <c r="AO52" s="198"/>
      <c r="AP52" s="198"/>
    </row>
    <row r="53" spans="2:42" ht="10.5" customHeight="1" x14ac:dyDescent="0.25">
      <c r="B53" s="191"/>
      <c r="C53" s="191"/>
      <c r="D53" s="80" t="s">
        <v>446</v>
      </c>
      <c r="AB53" s="85"/>
      <c r="AD53" s="85"/>
      <c r="AF53" s="85"/>
      <c r="AH53" s="85"/>
      <c r="AJ53" s="85"/>
      <c r="AL53" s="85"/>
      <c r="AN53" s="85"/>
      <c r="AO53" s="194"/>
      <c r="AP53" s="80" t="s">
        <v>447</v>
      </c>
    </row>
    <row r="54" spans="2:42" ht="10.5" customHeight="1" x14ac:dyDescent="0.25">
      <c r="B54" s="191">
        <v>1</v>
      </c>
      <c r="C54" s="191"/>
      <c r="D54" s="198" t="s">
        <v>127</v>
      </c>
      <c r="E54" s="194" t="s">
        <v>91</v>
      </c>
      <c r="F54" s="31"/>
      <c r="G54" s="194" t="s">
        <v>91</v>
      </c>
      <c r="H54" s="92"/>
      <c r="I54" s="37">
        <v>840</v>
      </c>
      <c r="J54" s="92"/>
      <c r="K54" s="37">
        <v>838</v>
      </c>
      <c r="L54" s="92"/>
      <c r="M54" s="37">
        <v>730</v>
      </c>
      <c r="N54" s="92"/>
      <c r="O54" s="37">
        <v>730</v>
      </c>
      <c r="P54" s="92"/>
      <c r="Q54" s="37">
        <v>730</v>
      </c>
      <c r="R54" s="92"/>
      <c r="S54" s="37">
        <v>715</v>
      </c>
      <c r="T54" s="92"/>
      <c r="U54" s="37">
        <v>709</v>
      </c>
      <c r="V54" s="92"/>
      <c r="W54" s="37">
        <v>706</v>
      </c>
      <c r="X54" s="85"/>
      <c r="Y54" s="37">
        <v>776</v>
      </c>
      <c r="Z54" s="31"/>
      <c r="AA54" s="37">
        <v>769</v>
      </c>
      <c r="AB54" s="85"/>
      <c r="AC54" s="37">
        <v>762</v>
      </c>
      <c r="AD54" s="85"/>
      <c r="AE54" s="37">
        <v>800</v>
      </c>
      <c r="AF54" s="85"/>
      <c r="AG54" s="37">
        <v>764.5</v>
      </c>
      <c r="AH54" s="85"/>
      <c r="AI54" s="37"/>
      <c r="AJ54" s="85"/>
      <c r="AK54" s="37"/>
      <c r="AL54" s="85"/>
      <c r="AM54" s="37"/>
      <c r="AN54" s="85"/>
      <c r="AO54" s="194"/>
      <c r="AP54" s="198" t="s">
        <v>142</v>
      </c>
    </row>
    <row r="55" spans="2:42" ht="10.5" customHeight="1" x14ac:dyDescent="0.25">
      <c r="B55" s="191">
        <v>2</v>
      </c>
      <c r="C55" s="191"/>
      <c r="D55" s="198" t="s">
        <v>128</v>
      </c>
      <c r="E55" s="194" t="s">
        <v>91</v>
      </c>
      <c r="F55" s="31"/>
      <c r="G55" s="194" t="s">
        <v>91</v>
      </c>
      <c r="H55" s="37"/>
      <c r="I55" s="37">
        <v>1955</v>
      </c>
      <c r="J55" s="37"/>
      <c r="K55" s="37">
        <v>2047</v>
      </c>
      <c r="L55" s="37"/>
      <c r="M55" s="37">
        <v>1772</v>
      </c>
      <c r="N55" s="37"/>
      <c r="O55" s="37">
        <v>1772</v>
      </c>
      <c r="P55" s="37"/>
      <c r="Q55" s="37">
        <v>1772</v>
      </c>
      <c r="R55" s="37"/>
      <c r="S55" s="37">
        <v>1702</v>
      </c>
      <c r="T55" s="37"/>
      <c r="U55" s="37">
        <v>1707</v>
      </c>
      <c r="V55" s="37"/>
      <c r="W55" s="37">
        <v>1671</v>
      </c>
      <c r="X55" s="37"/>
      <c r="Y55" s="37">
        <v>1812</v>
      </c>
      <c r="Z55" s="31"/>
      <c r="AA55" s="37">
        <v>1803</v>
      </c>
      <c r="AB55" s="85"/>
      <c r="AC55" s="37">
        <v>1779</v>
      </c>
      <c r="AD55" s="85"/>
      <c r="AE55" s="37">
        <v>1806</v>
      </c>
      <c r="AF55" s="85"/>
      <c r="AG55" s="37">
        <f>AG56-AG54</f>
        <v>1816.5</v>
      </c>
      <c r="AH55" s="85"/>
      <c r="AI55" s="37"/>
      <c r="AJ55" s="85"/>
      <c r="AK55" s="37"/>
      <c r="AL55" s="85"/>
      <c r="AM55" s="37"/>
      <c r="AN55" s="85"/>
      <c r="AO55" s="194"/>
      <c r="AP55" s="198" t="s">
        <v>143</v>
      </c>
    </row>
    <row r="56" spans="2:42" ht="10.5" customHeight="1" x14ac:dyDescent="0.25">
      <c r="B56" s="191">
        <v>3</v>
      </c>
      <c r="C56" s="191"/>
      <c r="D56" s="26" t="s">
        <v>257</v>
      </c>
      <c r="E56" s="82">
        <v>2770</v>
      </c>
      <c r="F56" s="158"/>
      <c r="G56" s="82">
        <v>2775</v>
      </c>
      <c r="H56" s="158"/>
      <c r="I56" s="82">
        <v>2795</v>
      </c>
      <c r="J56" s="158"/>
      <c r="K56" s="82">
        <v>2885</v>
      </c>
      <c r="L56" s="158"/>
      <c r="M56" s="82">
        <v>2502</v>
      </c>
      <c r="N56" s="158"/>
      <c r="O56" s="82">
        <v>2502</v>
      </c>
      <c r="P56" s="158"/>
      <c r="Q56" s="82">
        <v>2502</v>
      </c>
      <c r="R56" s="158"/>
      <c r="S56" s="82">
        <v>2417</v>
      </c>
      <c r="T56" s="158"/>
      <c r="U56" s="82">
        <v>2416</v>
      </c>
      <c r="V56" s="158"/>
      <c r="W56" s="82">
        <v>2377</v>
      </c>
      <c r="X56" s="158"/>
      <c r="Y56" s="82">
        <v>2588</v>
      </c>
      <c r="Z56" s="84"/>
      <c r="AA56" s="82">
        <v>2572</v>
      </c>
      <c r="AB56" s="93"/>
      <c r="AC56" s="82">
        <v>2541</v>
      </c>
      <c r="AD56" s="93"/>
      <c r="AE56" s="82">
        <v>2606</v>
      </c>
      <c r="AF56" s="93"/>
      <c r="AG56" s="82">
        <v>2581</v>
      </c>
      <c r="AH56" s="93"/>
      <c r="AI56" s="82"/>
      <c r="AJ56" s="93"/>
      <c r="AK56" s="82"/>
      <c r="AL56" s="93"/>
      <c r="AM56" s="82"/>
      <c r="AN56" s="93"/>
      <c r="AO56" s="199"/>
      <c r="AP56" s="26" t="s">
        <v>98</v>
      </c>
    </row>
    <row r="57" spans="2:42" ht="6" customHeight="1" x14ac:dyDescent="0.25">
      <c r="B57" s="195"/>
      <c r="C57" s="195"/>
      <c r="D57" s="58"/>
      <c r="E57" s="100"/>
      <c r="F57" s="22"/>
      <c r="G57" s="100"/>
      <c r="H57" s="22"/>
      <c r="I57" s="100"/>
      <c r="J57" s="22"/>
      <c r="K57" s="100"/>
      <c r="L57" s="22"/>
      <c r="M57" s="100"/>
      <c r="N57" s="22"/>
      <c r="O57" s="100"/>
      <c r="P57" s="22"/>
      <c r="Q57" s="100"/>
      <c r="R57" s="22"/>
      <c r="S57" s="100"/>
      <c r="T57" s="22"/>
      <c r="U57" s="100"/>
      <c r="V57" s="22"/>
      <c r="W57" s="100"/>
      <c r="X57" s="22"/>
      <c r="Y57" s="100"/>
      <c r="Z57" s="22"/>
      <c r="AA57" s="100"/>
      <c r="AB57" s="22"/>
      <c r="AC57" s="100"/>
      <c r="AD57" s="22"/>
      <c r="AE57" s="100"/>
      <c r="AF57" s="22"/>
      <c r="AG57" s="100"/>
      <c r="AH57" s="22"/>
      <c r="AI57" s="100"/>
      <c r="AJ57" s="22"/>
      <c r="AK57" s="100"/>
      <c r="AL57" s="22"/>
      <c r="AM57" s="100"/>
      <c r="AN57" s="22"/>
      <c r="AO57" s="22"/>
      <c r="AP57" s="58"/>
    </row>
    <row r="58" spans="2:42" ht="6" customHeight="1" x14ac:dyDescent="0.25">
      <c r="B58" s="191"/>
      <c r="C58" s="191"/>
      <c r="D58" s="32"/>
      <c r="E58" s="36"/>
      <c r="F58" s="194"/>
      <c r="G58" s="36"/>
      <c r="H58" s="194"/>
      <c r="I58" s="36"/>
      <c r="J58" s="194"/>
      <c r="K58" s="36"/>
      <c r="L58" s="194"/>
      <c r="M58" s="36"/>
      <c r="N58" s="194"/>
      <c r="O58" s="36"/>
      <c r="P58" s="194"/>
      <c r="Q58" s="36"/>
      <c r="R58" s="194"/>
      <c r="S58" s="36"/>
      <c r="T58" s="194"/>
      <c r="U58" s="36"/>
      <c r="V58" s="194"/>
      <c r="W58" s="36"/>
      <c r="X58" s="194"/>
      <c r="Y58" s="36"/>
      <c r="Z58" s="194"/>
      <c r="AA58" s="36"/>
      <c r="AB58" s="194"/>
      <c r="AC58" s="36"/>
      <c r="AD58" s="385"/>
      <c r="AE58" s="36"/>
      <c r="AF58" s="461"/>
      <c r="AG58" s="36"/>
      <c r="AH58" s="461"/>
      <c r="AI58" s="36"/>
      <c r="AJ58" s="461"/>
      <c r="AK58" s="36"/>
      <c r="AL58" s="461"/>
      <c r="AM58" s="36"/>
      <c r="AN58" s="194"/>
      <c r="AO58" s="194"/>
      <c r="AP58" s="32"/>
    </row>
  </sheetData>
  <mergeCells count="60">
    <mergeCell ref="AI6:AJ6"/>
    <mergeCell ref="AI34:AJ34"/>
    <mergeCell ref="AI50:AJ50"/>
    <mergeCell ref="AG6:AH6"/>
    <mergeCell ref="AG34:AH34"/>
    <mergeCell ref="AG50:AH50"/>
    <mergeCell ref="AA6:AB6"/>
    <mergeCell ref="AA34:AB34"/>
    <mergeCell ref="AA50:AB50"/>
    <mergeCell ref="AM50:AN50"/>
    <mergeCell ref="AO50:AP50"/>
    <mergeCell ref="AO34:AP34"/>
    <mergeCell ref="AM6:AN6"/>
    <mergeCell ref="AO6:AP6"/>
    <mergeCell ref="AC6:AD6"/>
    <mergeCell ref="AC50:AD50"/>
    <mergeCell ref="AE6:AF6"/>
    <mergeCell ref="AE34:AF34"/>
    <mergeCell ref="AE50:AF50"/>
    <mergeCell ref="AK6:AL6"/>
    <mergeCell ref="AK34:AL34"/>
    <mergeCell ref="AK50:AL50"/>
    <mergeCell ref="Y50:Z50"/>
    <mergeCell ref="B50:D50"/>
    <mergeCell ref="E50:F50"/>
    <mergeCell ref="G50:H50"/>
    <mergeCell ref="I50:J50"/>
    <mergeCell ref="K50:L50"/>
    <mergeCell ref="M50:N50"/>
    <mergeCell ref="O50:P50"/>
    <mergeCell ref="Q50:R50"/>
    <mergeCell ref="S50:T50"/>
    <mergeCell ref="U50:V50"/>
    <mergeCell ref="W50:X50"/>
    <mergeCell ref="S34:T34"/>
    <mergeCell ref="U34:V34"/>
    <mergeCell ref="W34:X34"/>
    <mergeCell ref="Y34:Z34"/>
    <mergeCell ref="AM34:AN34"/>
    <mergeCell ref="AC34:AD34"/>
    <mergeCell ref="B34:D34"/>
    <mergeCell ref="E34:F34"/>
    <mergeCell ref="G34:H34"/>
    <mergeCell ref="I34:J34"/>
    <mergeCell ref="K34:L34"/>
    <mergeCell ref="M34:N34"/>
    <mergeCell ref="O34:P34"/>
    <mergeCell ref="Q34:R34"/>
    <mergeCell ref="O6:P6"/>
    <mergeCell ref="Q6:R6"/>
    <mergeCell ref="S6:T6"/>
    <mergeCell ref="U6:V6"/>
    <mergeCell ref="W6:X6"/>
    <mergeCell ref="Y6:Z6"/>
    <mergeCell ref="B6:D6"/>
    <mergeCell ref="E6:F6"/>
    <mergeCell ref="G6:H6"/>
    <mergeCell ref="I6:J6"/>
    <mergeCell ref="K6:L6"/>
    <mergeCell ref="M6:N6"/>
  </mergeCells>
  <printOptions horizontalCentered="1"/>
  <pageMargins left="0" right="0" top="0" bottom="0" header="0" footer="0"/>
  <pageSetup paperSize="9" scale="91"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47"/>
  <sheetViews>
    <sheetView workbookViewId="0"/>
  </sheetViews>
  <sheetFormatPr defaultRowHeight="14.25" outlineLevelCol="1" x14ac:dyDescent="0.25"/>
  <cols>
    <col min="1" max="1" width="0.85546875" style="20" customWidth="1"/>
    <col min="2" max="2" width="3" style="20" customWidth="1"/>
    <col min="3" max="3" width="0.85546875" style="20" customWidth="1"/>
    <col min="4" max="4" width="26.7109375" style="20" customWidth="1"/>
    <col min="5" max="5" width="5.7109375" style="20" hidden="1" customWidth="1" outlineLevel="1"/>
    <col min="6" max="6" width="1.28515625" style="20" hidden="1" customWidth="1" outlineLevel="1"/>
    <col min="7" max="7" width="5.7109375" style="20" hidden="1" customWidth="1" outlineLevel="1"/>
    <col min="8" max="8" width="1.28515625" style="20" hidden="1" customWidth="1" outlineLevel="1"/>
    <col min="9" max="9" width="5.7109375" style="20" hidden="1" customWidth="1" outlineLevel="1"/>
    <col min="10" max="10" width="1.28515625" style="20" hidden="1" customWidth="1" outlineLevel="1"/>
    <col min="11" max="11" width="5.7109375" style="20" hidden="1" customWidth="1" outlineLevel="1"/>
    <col min="12" max="12" width="1.28515625" style="20" hidden="1" customWidth="1" outlineLevel="1"/>
    <col min="13" max="13" width="5.7109375" style="20" hidden="1" customWidth="1" outlineLevel="1"/>
    <col min="14" max="14" width="1.28515625" style="20" hidden="1" customWidth="1" outlineLevel="1"/>
    <col min="15" max="15" width="5.7109375" style="20" hidden="1" customWidth="1" outlineLevel="1"/>
    <col min="16" max="16" width="1.28515625" style="20" hidden="1" customWidth="1" outlineLevel="1"/>
    <col min="17" max="17" width="5.7109375" style="20" hidden="1" customWidth="1" outlineLevel="1"/>
    <col min="18" max="18" width="1.28515625" style="20" hidden="1" customWidth="1" outlineLevel="1"/>
    <col min="19" max="19" width="6.7109375" style="20" hidden="1" customWidth="1" outlineLevel="1"/>
    <col min="20" max="20" width="1.28515625" style="20" hidden="1" customWidth="1" outlineLevel="1"/>
    <col min="21" max="21" width="6.7109375" style="20" hidden="1" customWidth="1" outlineLevel="1"/>
    <col min="22" max="22" width="1.28515625" style="20" hidden="1" customWidth="1" outlineLevel="1"/>
    <col min="23" max="23" width="6.7109375" style="20" customWidth="1" collapsed="1"/>
    <col min="24" max="24" width="1.28515625" style="20" customWidth="1"/>
    <col min="25" max="25" width="6.7109375" style="20" customWidth="1"/>
    <col min="26" max="26" width="1.28515625" style="20" customWidth="1"/>
    <col min="27" max="27" width="6.7109375" style="192" customWidth="1"/>
    <col min="28" max="28" width="1.28515625" style="192" customWidth="1"/>
    <col min="29" max="29" width="6.7109375" style="383" customWidth="1"/>
    <col min="30" max="30" width="1.28515625" style="383" customWidth="1"/>
    <col min="31" max="31" width="6.7109375" style="462" customWidth="1"/>
    <col min="32" max="32" width="1.28515625" style="462" customWidth="1"/>
    <col min="33" max="33" width="6.7109375" style="462" customWidth="1"/>
    <col min="34" max="34" width="1.28515625" style="462" customWidth="1"/>
    <col min="35" max="35" width="6.7109375" style="462" hidden="1" customWidth="1"/>
    <col min="36" max="36" width="1.28515625" style="462" hidden="1" customWidth="1"/>
    <col min="37" max="37" width="6.7109375" style="462" hidden="1" customWidth="1"/>
    <col min="38" max="38" width="1.28515625" style="462" hidden="1" customWidth="1"/>
    <col min="39" max="39" width="6.7109375" style="20" hidden="1" customWidth="1"/>
    <col min="40" max="40" width="1.28515625" style="20" hidden="1" customWidth="1"/>
    <col min="41" max="41" width="0.85546875" style="20" customWidth="1"/>
    <col min="42" max="42" width="31.140625" style="20" customWidth="1"/>
    <col min="43" max="16384" width="9.140625" style="20"/>
  </cols>
  <sheetData>
    <row r="1" spans="2:44" s="305" customFormat="1" x14ac:dyDescent="0.25">
      <c r="B1" s="64" t="s">
        <v>668</v>
      </c>
      <c r="C1" s="303"/>
      <c r="D1" s="32"/>
      <c r="E1" s="32"/>
      <c r="F1" s="32"/>
      <c r="G1" s="32"/>
      <c r="H1" s="32"/>
      <c r="I1" s="32"/>
      <c r="J1" s="32"/>
      <c r="K1" s="32"/>
      <c r="L1" s="32"/>
      <c r="M1" s="32"/>
      <c r="N1" s="32"/>
      <c r="O1" s="32"/>
      <c r="P1" s="32"/>
      <c r="Q1" s="32"/>
      <c r="R1" s="32"/>
      <c r="S1" s="303"/>
      <c r="T1" s="304"/>
      <c r="U1" s="303"/>
      <c r="V1" s="304"/>
      <c r="W1" s="303"/>
      <c r="X1" s="304"/>
      <c r="Y1" s="303"/>
      <c r="Z1" s="304"/>
      <c r="AA1" s="303"/>
      <c r="AB1" s="304"/>
      <c r="AC1" s="381"/>
      <c r="AD1" s="382"/>
      <c r="AE1" s="459"/>
      <c r="AF1" s="460"/>
      <c r="AG1" s="459"/>
      <c r="AH1" s="460"/>
      <c r="AI1" s="459"/>
      <c r="AJ1" s="460"/>
      <c r="AK1" s="459"/>
      <c r="AL1" s="460"/>
      <c r="AM1" s="303"/>
      <c r="AN1" s="304"/>
      <c r="AO1" s="306"/>
      <c r="AP1" s="303"/>
    </row>
    <row r="2" spans="2:44" x14ac:dyDescent="0.25">
      <c r="B2" s="332" t="s">
        <v>669</v>
      </c>
      <c r="C2" s="52"/>
      <c r="D2" s="32"/>
      <c r="E2" s="32"/>
      <c r="F2" s="32"/>
      <c r="G2" s="32"/>
      <c r="H2" s="32"/>
      <c r="I2" s="32"/>
      <c r="J2" s="32"/>
      <c r="K2" s="32"/>
      <c r="L2" s="32"/>
      <c r="M2" s="32"/>
      <c r="N2" s="32"/>
      <c r="O2" s="32"/>
      <c r="P2" s="32"/>
      <c r="Q2" s="32"/>
      <c r="R2" s="32"/>
      <c r="S2" s="52"/>
      <c r="T2" s="77"/>
      <c r="U2" s="52"/>
      <c r="V2" s="77"/>
      <c r="W2" s="52"/>
      <c r="X2" s="77"/>
      <c r="Y2" s="52"/>
      <c r="Z2" s="77"/>
      <c r="AA2" s="191"/>
      <c r="AB2" s="193"/>
      <c r="AC2" s="381"/>
      <c r="AD2" s="382"/>
      <c r="AE2" s="459"/>
      <c r="AF2" s="460"/>
      <c r="AG2" s="459"/>
      <c r="AH2" s="460"/>
      <c r="AI2" s="459"/>
      <c r="AJ2" s="460"/>
      <c r="AK2" s="459"/>
      <c r="AL2" s="460"/>
      <c r="AM2" s="52"/>
      <c r="AN2" s="77"/>
      <c r="AO2" s="25"/>
      <c r="AP2" s="52"/>
    </row>
    <row r="3" spans="2:44" ht="6.6" customHeight="1" x14ac:dyDescent="0.25">
      <c r="B3" s="168"/>
    </row>
    <row r="4" spans="2:44" ht="6" customHeight="1" x14ac:dyDescent="0.25">
      <c r="B4" s="68"/>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2:44" ht="6" customHeight="1" x14ac:dyDescent="0.25">
      <c r="B5" s="19"/>
    </row>
    <row r="6" spans="2:44" ht="14.25" customHeight="1" x14ac:dyDescent="0.25">
      <c r="B6" s="648" t="s">
        <v>294</v>
      </c>
      <c r="C6" s="648"/>
      <c r="D6" s="648"/>
      <c r="E6" s="608">
        <v>2000</v>
      </c>
      <c r="F6" s="649"/>
      <c r="G6" s="608">
        <v>2001</v>
      </c>
      <c r="H6" s="649"/>
      <c r="I6" s="608">
        <v>2002</v>
      </c>
      <c r="J6" s="649"/>
      <c r="K6" s="608">
        <v>2003</v>
      </c>
      <c r="L6" s="649"/>
      <c r="M6" s="608">
        <v>2004</v>
      </c>
      <c r="N6" s="649"/>
      <c r="O6" s="608">
        <v>2005</v>
      </c>
      <c r="P6" s="649"/>
      <c r="Q6" s="608">
        <v>2006</v>
      </c>
      <c r="R6" s="649"/>
      <c r="S6" s="608">
        <v>2007</v>
      </c>
      <c r="T6" s="649"/>
      <c r="U6" s="608">
        <v>2008</v>
      </c>
      <c r="V6" s="649"/>
      <c r="W6" s="608">
        <v>2009</v>
      </c>
      <c r="X6" s="649"/>
      <c r="Y6" s="608">
        <v>2010</v>
      </c>
      <c r="Z6" s="649"/>
      <c r="AA6" s="608">
        <v>2011</v>
      </c>
      <c r="AB6" s="649"/>
      <c r="AC6" s="608">
        <v>2012</v>
      </c>
      <c r="AD6" s="649"/>
      <c r="AE6" s="608">
        <v>2013</v>
      </c>
      <c r="AF6" s="649"/>
      <c r="AG6" s="608">
        <v>2014</v>
      </c>
      <c r="AH6" s="649"/>
      <c r="AI6" s="608">
        <v>2015</v>
      </c>
      <c r="AJ6" s="649"/>
      <c r="AK6" s="608">
        <v>2016</v>
      </c>
      <c r="AL6" s="649"/>
      <c r="AM6" s="608">
        <v>2017</v>
      </c>
      <c r="AN6" s="649"/>
      <c r="AO6" s="648" t="s">
        <v>450</v>
      </c>
      <c r="AP6" s="652"/>
    </row>
    <row r="7" spans="2:44" ht="6" customHeight="1" x14ac:dyDescent="0.25">
      <c r="B7" s="96"/>
      <c r="C7" s="96"/>
      <c r="D7" s="96"/>
      <c r="E7" s="169"/>
      <c r="F7" s="170"/>
      <c r="G7" s="169"/>
      <c r="H7" s="170"/>
      <c r="I7" s="169"/>
      <c r="J7" s="170"/>
      <c r="K7" s="169"/>
      <c r="L7" s="170"/>
      <c r="M7" s="169"/>
      <c r="N7" s="170"/>
      <c r="O7" s="169"/>
      <c r="P7" s="170"/>
      <c r="Q7" s="169"/>
      <c r="R7" s="170"/>
      <c r="S7" s="169"/>
      <c r="T7" s="170"/>
      <c r="U7" s="169"/>
      <c r="V7" s="170"/>
      <c r="W7" s="169"/>
      <c r="X7" s="170"/>
      <c r="Y7" s="169"/>
      <c r="Z7" s="170"/>
      <c r="AA7" s="197"/>
      <c r="AB7" s="170"/>
      <c r="AC7" s="387"/>
      <c r="AD7" s="170"/>
      <c r="AE7" s="465"/>
      <c r="AF7" s="170"/>
      <c r="AG7" s="465"/>
      <c r="AH7" s="170"/>
      <c r="AI7" s="465"/>
      <c r="AJ7" s="170"/>
      <c r="AK7" s="465"/>
      <c r="AL7" s="170"/>
      <c r="AM7" s="169"/>
      <c r="AN7" s="170"/>
      <c r="AO7" s="96"/>
      <c r="AP7" s="171"/>
    </row>
    <row r="8" spans="2:44" ht="6" customHeight="1" x14ac:dyDescent="0.25">
      <c r="B8" s="24"/>
      <c r="C8" s="24"/>
      <c r="D8" s="24"/>
      <c r="E8" s="24"/>
      <c r="F8" s="24"/>
      <c r="G8" s="24"/>
      <c r="H8" s="24"/>
      <c r="I8" s="24"/>
      <c r="J8" s="24"/>
      <c r="K8" s="24"/>
      <c r="L8" s="24"/>
      <c r="M8" s="24"/>
      <c r="N8" s="24"/>
      <c r="O8" s="24"/>
      <c r="P8" s="24"/>
      <c r="Q8" s="24"/>
      <c r="R8" s="24"/>
      <c r="S8" s="24"/>
      <c r="T8" s="24"/>
      <c r="U8" s="24"/>
      <c r="V8" s="24"/>
      <c r="W8" s="24"/>
      <c r="X8" s="24"/>
      <c r="Y8" s="24"/>
      <c r="Z8" s="24"/>
      <c r="AA8" s="198"/>
      <c r="AB8" s="198"/>
      <c r="AC8" s="388"/>
      <c r="AD8" s="388"/>
      <c r="AE8" s="466"/>
      <c r="AF8" s="466"/>
      <c r="AG8" s="466"/>
      <c r="AH8" s="466"/>
      <c r="AI8" s="466"/>
      <c r="AJ8" s="466"/>
      <c r="AK8" s="466"/>
      <c r="AL8" s="466"/>
      <c r="AM8" s="24"/>
      <c r="AN8" s="24"/>
      <c r="AO8" s="24"/>
      <c r="AP8" s="24"/>
    </row>
    <row r="9" spans="2:44" ht="12" customHeight="1" x14ac:dyDescent="0.25">
      <c r="B9" s="52">
        <v>1</v>
      </c>
      <c r="C9" s="52"/>
      <c r="D9" s="327" t="s">
        <v>633</v>
      </c>
      <c r="E9" s="92">
        <v>1016.9906290322581</v>
      </c>
      <c r="F9" s="35"/>
      <c r="G9" s="92">
        <v>1008.905</v>
      </c>
      <c r="H9" s="35"/>
      <c r="I9" s="92">
        <v>1042</v>
      </c>
      <c r="J9" s="35"/>
      <c r="K9" s="92">
        <v>1085.5999999999999</v>
      </c>
      <c r="L9" s="35"/>
      <c r="M9" s="92">
        <v>1087.182</v>
      </c>
      <c r="N9" s="35"/>
      <c r="O9" s="92">
        <v>1072.133</v>
      </c>
      <c r="P9" s="35"/>
      <c r="Q9" s="92">
        <v>1115.7190000000001</v>
      </c>
      <c r="R9" s="35"/>
      <c r="S9" s="92">
        <v>1087.1489999999999</v>
      </c>
      <c r="T9" s="35"/>
      <c r="U9" s="92">
        <v>1086.817</v>
      </c>
      <c r="V9" s="35"/>
      <c r="W9" s="37">
        <v>1224.0609999999999</v>
      </c>
      <c r="X9" s="35"/>
      <c r="Y9" s="37">
        <v>1211.3499999999999</v>
      </c>
      <c r="Z9" s="35"/>
      <c r="AA9" s="37">
        <v>1250.058</v>
      </c>
      <c r="AB9" s="35"/>
      <c r="AC9" s="37">
        <v>1290.5809730000001</v>
      </c>
      <c r="AD9" s="35"/>
      <c r="AE9" s="37">
        <v>1406.8889999999999</v>
      </c>
      <c r="AF9" s="35"/>
      <c r="AG9" s="37">
        <v>1418.1193000000001</v>
      </c>
      <c r="AH9" s="35"/>
      <c r="AI9" s="37"/>
      <c r="AJ9" s="35"/>
      <c r="AK9" s="37"/>
      <c r="AL9" s="35"/>
      <c r="AM9" s="37"/>
      <c r="AN9" s="35"/>
      <c r="AO9" s="25"/>
      <c r="AP9" s="327" t="s">
        <v>635</v>
      </c>
    </row>
    <row r="10" spans="2:44" ht="12" customHeight="1" x14ac:dyDescent="0.25">
      <c r="B10" s="52">
        <v>2</v>
      </c>
      <c r="C10" s="52"/>
      <c r="D10" s="327" t="s">
        <v>634</v>
      </c>
      <c r="E10" s="92">
        <v>901</v>
      </c>
      <c r="F10" s="85"/>
      <c r="G10" s="92">
        <v>963</v>
      </c>
      <c r="H10" s="85"/>
      <c r="I10" s="92">
        <v>932</v>
      </c>
      <c r="J10" s="85"/>
      <c r="K10" s="92">
        <v>932.5</v>
      </c>
      <c r="L10" s="85"/>
      <c r="M10" s="92">
        <v>917.41300000000001</v>
      </c>
      <c r="N10" s="85"/>
      <c r="O10" s="92">
        <v>967</v>
      </c>
      <c r="P10" s="85"/>
      <c r="Q10" s="92">
        <v>1026</v>
      </c>
      <c r="R10" s="85"/>
      <c r="S10" s="92">
        <v>1027.8</v>
      </c>
      <c r="T10" s="85"/>
      <c r="U10" s="92">
        <v>1142.4000000000001</v>
      </c>
      <c r="V10" s="85"/>
      <c r="W10" s="37">
        <v>900.65</v>
      </c>
      <c r="X10" s="35"/>
      <c r="Y10" s="37">
        <v>886.91</v>
      </c>
      <c r="Z10" s="35"/>
      <c r="AA10" s="37">
        <v>938.75</v>
      </c>
      <c r="AB10" s="35"/>
      <c r="AC10" s="37">
        <v>832.62599999999998</v>
      </c>
      <c r="AD10" s="35"/>
      <c r="AE10" s="37">
        <v>843.25400000000002</v>
      </c>
      <c r="AF10" s="35"/>
      <c r="AG10" s="37">
        <v>857.74023</v>
      </c>
      <c r="AH10" s="35"/>
      <c r="AI10" s="37"/>
      <c r="AJ10" s="35"/>
      <c r="AK10" s="37"/>
      <c r="AL10" s="35"/>
      <c r="AM10" s="37"/>
      <c r="AN10" s="35"/>
      <c r="AO10" s="25"/>
      <c r="AP10" s="327" t="s">
        <v>636</v>
      </c>
      <c r="AR10" s="101"/>
    </row>
    <row r="11" spans="2:44" ht="12" customHeight="1" x14ac:dyDescent="0.25">
      <c r="B11" s="52">
        <v>3</v>
      </c>
      <c r="C11" s="52"/>
      <c r="D11" s="26" t="s">
        <v>451</v>
      </c>
      <c r="E11" s="158">
        <v>1917.9906290322579</v>
      </c>
      <c r="F11" s="93"/>
      <c r="G11" s="158">
        <v>1971.905</v>
      </c>
      <c r="H11" s="93"/>
      <c r="I11" s="158">
        <v>1974</v>
      </c>
      <c r="J11" s="93"/>
      <c r="K11" s="158">
        <v>2018.1</v>
      </c>
      <c r="L11" s="93"/>
      <c r="M11" s="158">
        <v>2004.595</v>
      </c>
      <c r="N11" s="93"/>
      <c r="O11" s="158">
        <v>2039.133</v>
      </c>
      <c r="P11" s="93"/>
      <c r="Q11" s="158">
        <v>2141.7190000000001</v>
      </c>
      <c r="R11" s="93"/>
      <c r="S11" s="158">
        <v>2114.9490000000001</v>
      </c>
      <c r="T11" s="93"/>
      <c r="U11" s="158">
        <v>2229.2170000000001</v>
      </c>
      <c r="V11" s="93"/>
      <c r="W11" s="82">
        <v>2124.7109999999998</v>
      </c>
      <c r="X11" s="86"/>
      <c r="Y11" s="82">
        <v>2098.2600000000002</v>
      </c>
      <c r="Z11" s="86"/>
      <c r="AA11" s="82">
        <v>2188.808</v>
      </c>
      <c r="AB11" s="35"/>
      <c r="AC11" s="82">
        <v>2123.2069729999998</v>
      </c>
      <c r="AD11" s="35"/>
      <c r="AE11" s="82">
        <v>2250.143</v>
      </c>
      <c r="AF11" s="35"/>
      <c r="AG11" s="82">
        <v>2275.8595300000002</v>
      </c>
      <c r="AH11" s="35"/>
      <c r="AI11" s="82"/>
      <c r="AJ11" s="35"/>
      <c r="AK11" s="82"/>
      <c r="AL11" s="35"/>
      <c r="AM11" s="82"/>
      <c r="AN11" s="35"/>
      <c r="AO11" s="25"/>
      <c r="AP11" s="26" t="s">
        <v>452</v>
      </c>
    </row>
    <row r="12" spans="2:44" ht="6" customHeight="1" x14ac:dyDescent="0.25">
      <c r="B12" s="44"/>
      <c r="C12" s="44"/>
      <c r="D12" s="71"/>
      <c r="E12" s="166"/>
      <c r="F12" s="172"/>
      <c r="G12" s="166"/>
      <c r="H12" s="172"/>
      <c r="I12" s="166"/>
      <c r="J12" s="172"/>
      <c r="K12" s="166"/>
      <c r="L12" s="172"/>
      <c r="M12" s="166"/>
      <c r="N12" s="172"/>
      <c r="O12" s="166"/>
      <c r="P12" s="172"/>
      <c r="Q12" s="166"/>
      <c r="R12" s="172"/>
      <c r="S12" s="166"/>
      <c r="T12" s="172"/>
      <c r="U12" s="166"/>
      <c r="V12" s="172"/>
      <c r="W12" s="102"/>
      <c r="X12" s="156"/>
      <c r="Y12" s="102"/>
      <c r="Z12" s="156"/>
      <c r="AA12" s="102"/>
      <c r="AB12" s="89"/>
      <c r="AC12" s="296"/>
      <c r="AD12" s="89"/>
      <c r="AE12" s="296"/>
      <c r="AF12" s="89"/>
      <c r="AG12" s="296"/>
      <c r="AH12" s="89"/>
      <c r="AI12" s="296"/>
      <c r="AJ12" s="89"/>
      <c r="AK12" s="296"/>
      <c r="AL12" s="89"/>
      <c r="AM12" s="296"/>
      <c r="AN12" s="89"/>
      <c r="AO12" s="51"/>
      <c r="AP12" s="71"/>
    </row>
    <row r="13" spans="2:44" ht="6" customHeight="1" x14ac:dyDescent="0.25">
      <c r="B13" s="52"/>
      <c r="C13" s="52"/>
      <c r="D13" s="24"/>
      <c r="E13" s="92"/>
      <c r="F13" s="85"/>
      <c r="G13" s="92"/>
      <c r="H13" s="85"/>
      <c r="I13" s="92"/>
      <c r="J13" s="85"/>
      <c r="K13" s="92"/>
      <c r="L13" s="85"/>
      <c r="M13" s="92"/>
      <c r="N13" s="85"/>
      <c r="O13" s="92"/>
      <c r="P13" s="85"/>
      <c r="Q13" s="92"/>
      <c r="R13" s="85"/>
      <c r="S13" s="92"/>
      <c r="T13" s="85"/>
      <c r="U13" s="92"/>
      <c r="V13" s="85"/>
      <c r="W13" s="37"/>
      <c r="X13" s="35"/>
      <c r="Y13" s="37"/>
      <c r="Z13" s="35"/>
      <c r="AA13" s="37"/>
      <c r="AB13" s="35"/>
      <c r="AC13" s="295"/>
      <c r="AD13" s="35"/>
      <c r="AE13" s="295"/>
      <c r="AF13" s="35"/>
      <c r="AG13" s="295"/>
      <c r="AH13" s="35"/>
      <c r="AI13" s="295"/>
      <c r="AJ13" s="35"/>
      <c r="AK13" s="295"/>
      <c r="AL13" s="35"/>
      <c r="AM13" s="295"/>
      <c r="AN13" s="35"/>
      <c r="AO13" s="25"/>
      <c r="AP13" s="24"/>
    </row>
    <row r="14" spans="2:44" ht="12" customHeight="1" x14ac:dyDescent="0.25">
      <c r="B14" s="52">
        <v>4</v>
      </c>
      <c r="C14" s="52"/>
      <c r="D14" s="24" t="s">
        <v>564</v>
      </c>
      <c r="E14" s="92">
        <v>8118</v>
      </c>
      <c r="F14" s="85"/>
      <c r="G14" s="92">
        <v>7954</v>
      </c>
      <c r="H14" s="85"/>
      <c r="I14" s="92">
        <v>7885.4380000000001</v>
      </c>
      <c r="J14" s="85"/>
      <c r="K14" s="92">
        <v>7515.5959999999995</v>
      </c>
      <c r="L14" s="85"/>
      <c r="M14" s="92">
        <v>6631.6</v>
      </c>
      <c r="N14" s="85"/>
      <c r="O14" s="92">
        <v>6190.2692307692305</v>
      </c>
      <c r="P14" s="85"/>
      <c r="Q14" s="92">
        <v>6115</v>
      </c>
      <c r="R14" s="85"/>
      <c r="S14" s="92">
        <v>6171.8805581014731</v>
      </c>
      <c r="T14" s="85"/>
      <c r="U14" s="92">
        <v>6583.7</v>
      </c>
      <c r="V14" s="85"/>
      <c r="W14" s="37">
        <v>6502</v>
      </c>
      <c r="X14" s="35"/>
      <c r="Y14" s="37">
        <v>6599.8</v>
      </c>
      <c r="Z14" s="25"/>
      <c r="AA14" s="37">
        <v>6744.3</v>
      </c>
      <c r="AB14" s="35"/>
      <c r="AC14" s="37">
        <v>6637.1106</v>
      </c>
      <c r="AD14" s="35"/>
      <c r="AE14" s="37">
        <v>6263.3619580637478</v>
      </c>
      <c r="AF14" s="31"/>
      <c r="AG14" s="37">
        <v>6028.0227763323037</v>
      </c>
      <c r="AH14" s="31"/>
      <c r="AI14" s="37"/>
      <c r="AJ14" s="31"/>
      <c r="AK14" s="37"/>
      <c r="AL14" s="31"/>
      <c r="AM14" s="37"/>
      <c r="AN14" s="31"/>
      <c r="AO14" s="25"/>
      <c r="AP14" s="24" t="s">
        <v>565</v>
      </c>
    </row>
    <row r="15" spans="2:44" ht="12" customHeight="1" x14ac:dyDescent="0.25">
      <c r="B15" s="52">
        <v>5</v>
      </c>
      <c r="C15" s="52"/>
      <c r="D15" s="24" t="s">
        <v>566</v>
      </c>
      <c r="E15" s="92">
        <v>21418</v>
      </c>
      <c r="F15" s="85"/>
      <c r="G15" s="92">
        <v>20188</v>
      </c>
      <c r="H15" s="85"/>
      <c r="I15" s="92">
        <v>19215.25</v>
      </c>
      <c r="J15" s="85"/>
      <c r="K15" s="92">
        <v>19157.465090909092</v>
      </c>
      <c r="L15" s="85"/>
      <c r="M15" s="92">
        <v>19738.086909090911</v>
      </c>
      <c r="N15" s="85"/>
      <c r="O15" s="92">
        <v>19128.341</v>
      </c>
      <c r="P15" s="85"/>
      <c r="Q15" s="92">
        <v>20714</v>
      </c>
      <c r="R15" s="85"/>
      <c r="S15" s="92">
        <v>19582.963441898526</v>
      </c>
      <c r="T15" s="85"/>
      <c r="U15" s="92">
        <v>20834</v>
      </c>
      <c r="V15" s="85"/>
      <c r="W15" s="37">
        <v>17985.954476190476</v>
      </c>
      <c r="X15" s="25"/>
      <c r="Y15" s="37">
        <v>17085.460118360814</v>
      </c>
      <c r="Z15" s="25"/>
      <c r="AA15" s="37">
        <v>16546</v>
      </c>
      <c r="AB15" s="35"/>
      <c r="AC15" s="37">
        <v>16265.058146439142</v>
      </c>
      <c r="AD15" s="35"/>
      <c r="AE15" s="37">
        <v>13909.057793657752</v>
      </c>
      <c r="AF15" s="31" t="s">
        <v>93</v>
      </c>
      <c r="AG15" s="37">
        <v>12429.95682394106</v>
      </c>
      <c r="AH15" s="31"/>
      <c r="AI15" s="37"/>
      <c r="AJ15" s="31"/>
      <c r="AK15" s="37"/>
      <c r="AL15" s="31"/>
      <c r="AM15" s="37"/>
      <c r="AN15" s="31"/>
      <c r="AO15" s="25"/>
      <c r="AP15" s="24" t="s">
        <v>567</v>
      </c>
    </row>
    <row r="16" spans="2:44" ht="12" customHeight="1" x14ac:dyDescent="0.25">
      <c r="B16" s="52">
        <v>6</v>
      </c>
      <c r="C16" s="52"/>
      <c r="D16" s="26" t="s">
        <v>451</v>
      </c>
      <c r="E16" s="82">
        <v>29536</v>
      </c>
      <c r="F16" s="93"/>
      <c r="G16" s="82">
        <v>28142</v>
      </c>
      <c r="H16" s="93"/>
      <c r="I16" s="82">
        <v>27100.688000000002</v>
      </c>
      <c r="J16" s="93"/>
      <c r="K16" s="82">
        <v>26673.06109090909</v>
      </c>
      <c r="L16" s="93"/>
      <c r="M16" s="82">
        <v>26369.686909090909</v>
      </c>
      <c r="N16" s="93"/>
      <c r="O16" s="82">
        <v>25318.610230769231</v>
      </c>
      <c r="P16" s="93"/>
      <c r="Q16" s="82">
        <v>26829</v>
      </c>
      <c r="R16" s="93"/>
      <c r="S16" s="82">
        <v>25754.843999999997</v>
      </c>
      <c r="T16" s="93"/>
      <c r="U16" s="82">
        <v>27417.7</v>
      </c>
      <c r="V16" s="93"/>
      <c r="W16" s="82">
        <v>24487.954476190476</v>
      </c>
      <c r="X16" s="83"/>
      <c r="Y16" s="82">
        <v>23685.260118360813</v>
      </c>
      <c r="Z16" s="83"/>
      <c r="AA16" s="82">
        <v>23290.3</v>
      </c>
      <c r="AB16" s="35"/>
      <c r="AC16" s="82">
        <v>22902.168746439143</v>
      </c>
      <c r="AD16" s="35"/>
      <c r="AE16" s="82">
        <v>20172.4197517215</v>
      </c>
      <c r="AF16" s="84" t="s">
        <v>93</v>
      </c>
      <c r="AG16" s="82">
        <v>18457.979600273364</v>
      </c>
      <c r="AH16" s="84"/>
      <c r="AI16" s="82"/>
      <c r="AJ16" s="84"/>
      <c r="AK16" s="82"/>
      <c r="AL16" s="84"/>
      <c r="AM16" s="82"/>
      <c r="AN16" s="84"/>
      <c r="AO16" s="25"/>
      <c r="AP16" s="26" t="s">
        <v>452</v>
      </c>
    </row>
    <row r="17" spans="2:42" ht="6" customHeight="1" x14ac:dyDescent="0.25">
      <c r="B17" s="97"/>
      <c r="C17" s="97"/>
      <c r="D17" s="58"/>
      <c r="E17" s="100"/>
      <c r="F17" s="22"/>
      <c r="G17" s="100"/>
      <c r="H17" s="22"/>
      <c r="I17" s="100"/>
      <c r="J17" s="22"/>
      <c r="K17" s="100"/>
      <c r="L17" s="22"/>
      <c r="M17" s="100"/>
      <c r="N17" s="22"/>
      <c r="O17" s="100"/>
      <c r="P17" s="22"/>
      <c r="Q17" s="100"/>
      <c r="R17" s="22"/>
      <c r="S17" s="100"/>
      <c r="T17" s="22"/>
      <c r="U17" s="100"/>
      <c r="V17" s="22"/>
      <c r="W17" s="100"/>
      <c r="X17" s="22"/>
      <c r="Y17" s="100"/>
      <c r="Z17" s="22"/>
      <c r="AA17" s="100"/>
      <c r="AB17" s="22"/>
      <c r="AC17" s="100"/>
      <c r="AD17" s="22"/>
      <c r="AE17" s="100"/>
      <c r="AF17" s="22"/>
      <c r="AG17" s="100"/>
      <c r="AH17" s="22"/>
      <c r="AI17" s="100"/>
      <c r="AJ17" s="22"/>
      <c r="AK17" s="100"/>
      <c r="AL17" s="22"/>
      <c r="AM17" s="100"/>
      <c r="AN17" s="22"/>
      <c r="AO17" s="22"/>
      <c r="AP17" s="58"/>
    </row>
    <row r="18" spans="2:42" ht="19.5" customHeight="1" x14ac:dyDescent="0.25">
      <c r="B18" s="52"/>
      <c r="C18" s="52"/>
      <c r="D18" s="32"/>
      <c r="E18" s="36"/>
      <c r="F18" s="25"/>
      <c r="G18" s="36"/>
      <c r="H18" s="25"/>
      <c r="I18" s="36"/>
      <c r="J18" s="25"/>
      <c r="K18" s="36"/>
      <c r="L18" s="25"/>
      <c r="M18" s="36"/>
      <c r="N18" s="25"/>
      <c r="O18" s="36"/>
      <c r="P18" s="25"/>
      <c r="Q18" s="36"/>
      <c r="R18" s="25"/>
      <c r="S18" s="36"/>
      <c r="T18" s="25"/>
      <c r="U18" s="36"/>
      <c r="V18" s="25"/>
      <c r="W18" s="36"/>
      <c r="X18" s="25"/>
      <c r="Y18" s="36"/>
      <c r="Z18" s="25"/>
      <c r="AA18" s="36"/>
      <c r="AB18" s="194"/>
      <c r="AC18" s="36"/>
      <c r="AD18" s="385"/>
      <c r="AE18" s="36"/>
      <c r="AF18" s="461"/>
      <c r="AG18" s="36"/>
      <c r="AH18" s="461"/>
      <c r="AI18" s="36"/>
      <c r="AJ18" s="461"/>
      <c r="AK18" s="36"/>
      <c r="AL18" s="461"/>
      <c r="AM18" s="36"/>
      <c r="AN18" s="25"/>
      <c r="AO18" s="82">
        <f>AG14+AG15</f>
        <v>18457.979600273364</v>
      </c>
      <c r="AP18" s="32"/>
    </row>
    <row r="19" spans="2:42" s="373" customFormat="1" ht="19.5" customHeight="1" x14ac:dyDescent="0.25">
      <c r="B19" s="372"/>
      <c r="C19" s="372"/>
      <c r="D19" s="32"/>
      <c r="E19" s="36"/>
      <c r="F19" s="374"/>
      <c r="G19" s="36"/>
      <c r="H19" s="374"/>
      <c r="I19" s="36"/>
      <c r="J19" s="374"/>
      <c r="K19" s="36"/>
      <c r="L19" s="374"/>
      <c r="M19" s="36"/>
      <c r="N19" s="374"/>
      <c r="O19" s="36"/>
      <c r="P19" s="374"/>
      <c r="Q19" s="36"/>
      <c r="R19" s="374"/>
      <c r="S19" s="36"/>
      <c r="T19" s="374"/>
      <c r="U19" s="36"/>
      <c r="V19" s="374"/>
      <c r="W19" s="36"/>
      <c r="X19" s="374"/>
      <c r="Y19" s="36"/>
      <c r="Z19" s="374"/>
      <c r="AA19" s="36"/>
      <c r="AB19" s="374"/>
      <c r="AC19" s="36"/>
      <c r="AD19" s="385"/>
      <c r="AE19" s="36"/>
      <c r="AF19" s="461"/>
      <c r="AG19" s="36"/>
      <c r="AH19" s="461"/>
      <c r="AI19" s="36"/>
      <c r="AJ19" s="461"/>
      <c r="AK19" s="36"/>
      <c r="AL19" s="461"/>
      <c r="AM19" s="36"/>
      <c r="AN19" s="374"/>
      <c r="AO19" s="374"/>
      <c r="AP19" s="32"/>
    </row>
    <row r="20" spans="2:42" s="192" customFormat="1" ht="19.5" customHeight="1" x14ac:dyDescent="0.25">
      <c r="B20" s="191"/>
      <c r="C20" s="191"/>
      <c r="D20" s="32"/>
      <c r="E20" s="36"/>
      <c r="F20" s="194"/>
      <c r="G20" s="36"/>
      <c r="H20" s="194"/>
      <c r="I20" s="36"/>
      <c r="J20" s="194"/>
      <c r="K20" s="36"/>
      <c r="L20" s="194"/>
      <c r="M20" s="36"/>
      <c r="N20" s="194"/>
      <c r="O20" s="36"/>
      <c r="P20" s="194"/>
      <c r="Q20" s="36"/>
      <c r="R20" s="194"/>
      <c r="S20" s="36"/>
      <c r="T20" s="194"/>
      <c r="U20" s="36"/>
      <c r="V20" s="194"/>
      <c r="W20" s="36"/>
      <c r="X20" s="194"/>
      <c r="Y20" s="36"/>
      <c r="Z20" s="194"/>
      <c r="AA20" s="36"/>
      <c r="AB20" s="194"/>
      <c r="AC20" s="36"/>
      <c r="AD20" s="385"/>
      <c r="AE20" s="36"/>
      <c r="AF20" s="461"/>
      <c r="AG20" s="36"/>
      <c r="AH20" s="461"/>
      <c r="AI20" s="36"/>
      <c r="AJ20" s="461"/>
      <c r="AK20" s="36"/>
      <c r="AL20" s="461"/>
      <c r="AM20" s="36"/>
      <c r="AN20" s="194"/>
      <c r="AO20" s="194"/>
      <c r="AP20" s="32"/>
    </row>
    <row r="21" spans="2:42" s="192" customFormat="1" ht="19.5" customHeight="1" x14ac:dyDescent="0.25">
      <c r="B21" s="191"/>
      <c r="C21" s="191"/>
      <c r="D21" s="32"/>
      <c r="E21" s="36"/>
      <c r="F21" s="194"/>
      <c r="G21" s="36"/>
      <c r="H21" s="194"/>
      <c r="I21" s="36"/>
      <c r="J21" s="194"/>
      <c r="K21" s="36"/>
      <c r="L21" s="194"/>
      <c r="M21" s="36"/>
      <c r="N21" s="194"/>
      <c r="O21" s="36"/>
      <c r="P21" s="194"/>
      <c r="Q21" s="36"/>
      <c r="R21" s="194"/>
      <c r="S21" s="36"/>
      <c r="T21" s="194"/>
      <c r="U21" s="36"/>
      <c r="V21" s="194"/>
      <c r="W21" s="36"/>
      <c r="X21" s="194"/>
      <c r="Y21" s="36"/>
      <c r="Z21" s="194"/>
      <c r="AA21" s="36"/>
      <c r="AB21" s="194"/>
      <c r="AC21" s="36"/>
      <c r="AD21" s="385"/>
      <c r="AE21" s="36"/>
      <c r="AF21" s="461"/>
      <c r="AG21" s="36"/>
      <c r="AH21" s="461"/>
      <c r="AI21" s="36"/>
      <c r="AJ21" s="461"/>
      <c r="AK21" s="36"/>
      <c r="AL21" s="461"/>
      <c r="AM21" s="36"/>
      <c r="AN21" s="194"/>
      <c r="AO21" s="194"/>
      <c r="AP21" s="32"/>
    </row>
    <row r="22" spans="2:42" s="305" customFormat="1" x14ac:dyDescent="0.25">
      <c r="B22" s="64" t="s">
        <v>670</v>
      </c>
      <c r="AC22" s="383"/>
      <c r="AD22" s="383"/>
      <c r="AE22" s="462"/>
      <c r="AF22" s="462"/>
      <c r="AG22" s="462"/>
      <c r="AH22" s="462"/>
      <c r="AI22" s="462"/>
      <c r="AJ22" s="462"/>
      <c r="AK22" s="462"/>
      <c r="AL22" s="462"/>
    </row>
    <row r="23" spans="2:42" x14ac:dyDescent="0.25">
      <c r="B23" s="332" t="s">
        <v>671</v>
      </c>
    </row>
    <row r="24" spans="2:42" s="192" customFormat="1" ht="6" customHeight="1" x14ac:dyDescent="0.25">
      <c r="B24" s="64"/>
      <c r="AC24" s="383"/>
      <c r="AD24" s="383"/>
      <c r="AE24" s="462"/>
      <c r="AF24" s="462"/>
      <c r="AG24" s="462"/>
      <c r="AH24" s="462"/>
      <c r="AI24" s="462"/>
      <c r="AJ24" s="462"/>
      <c r="AK24" s="462"/>
      <c r="AL24" s="462"/>
    </row>
    <row r="25" spans="2:42" ht="6.6" customHeight="1" x14ac:dyDescent="0.25">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row>
    <row r="26" spans="2:42" ht="6.6" customHeight="1" x14ac:dyDescent="0.25"/>
    <row r="27" spans="2:42" ht="15" x14ac:dyDescent="0.25">
      <c r="B27" s="648" t="s">
        <v>294</v>
      </c>
      <c r="C27" s="648"/>
      <c r="D27" s="648"/>
      <c r="E27" s="608">
        <v>2000</v>
      </c>
      <c r="F27" s="649"/>
      <c r="G27" s="608">
        <v>2001</v>
      </c>
      <c r="H27" s="649"/>
      <c r="I27" s="608">
        <v>2002</v>
      </c>
      <c r="J27" s="649"/>
      <c r="K27" s="608">
        <v>2003</v>
      </c>
      <c r="L27" s="649"/>
      <c r="M27" s="608">
        <v>2004</v>
      </c>
      <c r="N27" s="649"/>
      <c r="O27" s="608">
        <v>2005</v>
      </c>
      <c r="P27" s="649"/>
      <c r="Q27" s="608">
        <v>2006</v>
      </c>
      <c r="R27" s="649"/>
      <c r="S27" s="608">
        <v>2007</v>
      </c>
      <c r="T27" s="649"/>
      <c r="U27" s="608">
        <v>2008</v>
      </c>
      <c r="V27" s="649"/>
      <c r="W27" s="608">
        <v>2009</v>
      </c>
      <c r="X27" s="649"/>
      <c r="Y27" s="608">
        <v>2010</v>
      </c>
      <c r="Z27" s="649"/>
      <c r="AA27" s="608">
        <v>2011</v>
      </c>
      <c r="AB27" s="649"/>
      <c r="AC27" s="608">
        <v>2012</v>
      </c>
      <c r="AD27" s="649"/>
      <c r="AE27" s="608">
        <v>2013</v>
      </c>
      <c r="AF27" s="649"/>
      <c r="AG27" s="608">
        <v>2014</v>
      </c>
      <c r="AH27" s="649"/>
      <c r="AI27" s="608">
        <v>2015</v>
      </c>
      <c r="AJ27" s="649"/>
      <c r="AK27" s="608">
        <v>2016</v>
      </c>
      <c r="AL27" s="649"/>
      <c r="AM27" s="608">
        <v>2017</v>
      </c>
      <c r="AN27" s="649"/>
      <c r="AO27" s="648" t="s">
        <v>450</v>
      </c>
      <c r="AP27" s="652"/>
    </row>
    <row r="28" spans="2:42" ht="6" customHeight="1" x14ac:dyDescent="0.25">
      <c r="B28" s="96"/>
      <c r="C28" s="96"/>
      <c r="D28" s="96"/>
      <c r="E28" s="169"/>
      <c r="F28" s="170"/>
      <c r="G28" s="169"/>
      <c r="H28" s="170"/>
      <c r="I28" s="169"/>
      <c r="J28" s="170"/>
      <c r="K28" s="169"/>
      <c r="L28" s="170"/>
      <c r="M28" s="169"/>
      <c r="N28" s="170"/>
      <c r="O28" s="169"/>
      <c r="P28" s="170"/>
      <c r="Q28" s="169"/>
      <c r="R28" s="170"/>
      <c r="S28" s="169"/>
      <c r="T28" s="170"/>
      <c r="U28" s="169"/>
      <c r="V28" s="170"/>
      <c r="W28" s="169"/>
      <c r="X28" s="170"/>
      <c r="Y28" s="169"/>
      <c r="Z28" s="170"/>
      <c r="AA28" s="197"/>
      <c r="AB28" s="170"/>
      <c r="AC28" s="387"/>
      <c r="AD28" s="170"/>
      <c r="AE28" s="465"/>
      <c r="AF28" s="170"/>
      <c r="AG28" s="465"/>
      <c r="AH28" s="170"/>
      <c r="AI28" s="465"/>
      <c r="AJ28" s="170"/>
      <c r="AK28" s="465"/>
      <c r="AL28" s="170"/>
      <c r="AM28" s="169"/>
      <c r="AN28" s="170"/>
      <c r="AO28" s="96"/>
      <c r="AP28" s="171"/>
    </row>
    <row r="29" spans="2:42" ht="6" customHeight="1" x14ac:dyDescent="0.25">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198"/>
      <c r="AB29" s="198"/>
      <c r="AC29" s="388"/>
      <c r="AD29" s="388"/>
      <c r="AE29" s="466"/>
      <c r="AF29" s="466"/>
      <c r="AG29" s="466"/>
      <c r="AH29" s="466"/>
      <c r="AI29" s="466"/>
      <c r="AJ29" s="466"/>
      <c r="AK29" s="466"/>
      <c r="AL29" s="466"/>
      <c r="AM29" s="24"/>
      <c r="AN29" s="24"/>
      <c r="AO29" s="24"/>
      <c r="AP29" s="24"/>
    </row>
    <row r="30" spans="2:42" x14ac:dyDescent="0.25">
      <c r="B30" s="52">
        <v>1</v>
      </c>
      <c r="C30" s="52"/>
      <c r="D30" s="26" t="s">
        <v>633</v>
      </c>
      <c r="E30" s="27">
        <v>53.912999999999997</v>
      </c>
      <c r="F30" s="83"/>
      <c r="G30" s="27">
        <v>55.002000000000002</v>
      </c>
      <c r="H30" s="83"/>
      <c r="I30" s="27">
        <v>51.521994880000001</v>
      </c>
      <c r="J30" s="83"/>
      <c r="K30" s="27">
        <v>53.576999999999998</v>
      </c>
      <c r="L30" s="83"/>
      <c r="M30" s="27">
        <v>55.25</v>
      </c>
      <c r="N30" s="83"/>
      <c r="O30" s="27">
        <v>56.593000000000004</v>
      </c>
      <c r="P30" s="83"/>
      <c r="Q30" s="27">
        <v>59.915999999999997</v>
      </c>
      <c r="R30" s="83"/>
      <c r="S30" s="27">
        <v>60.06</v>
      </c>
      <c r="T30" s="83"/>
      <c r="U30" s="27">
        <v>63.264574999999994</v>
      </c>
      <c r="V30" s="83"/>
      <c r="W30" s="82">
        <v>67.423000000000002</v>
      </c>
      <c r="X30" s="83"/>
      <c r="Y30" s="82">
        <v>73.031000000000006</v>
      </c>
      <c r="Z30" s="84"/>
      <c r="AA30" s="27">
        <v>71.742999999999995</v>
      </c>
      <c r="AB30" s="31"/>
      <c r="AC30" s="27">
        <v>75.838999999999999</v>
      </c>
      <c r="AD30" s="31"/>
      <c r="AE30" s="27">
        <v>77.382999999999996</v>
      </c>
      <c r="AF30" s="31"/>
      <c r="AG30" s="27">
        <v>73.081999999999994</v>
      </c>
      <c r="AH30" s="31"/>
      <c r="AI30" s="27"/>
      <c r="AJ30" s="31"/>
      <c r="AK30" s="27"/>
      <c r="AL30" s="31"/>
      <c r="AM30" s="27"/>
      <c r="AN30" s="31"/>
      <c r="AO30" s="25"/>
      <c r="AP30" s="26" t="s">
        <v>635</v>
      </c>
    </row>
    <row r="31" spans="2:42" ht="6" customHeight="1" x14ac:dyDescent="0.25">
      <c r="B31" s="97"/>
      <c r="C31" s="97"/>
      <c r="D31" s="58"/>
      <c r="E31" s="100"/>
      <c r="F31" s="22"/>
      <c r="G31" s="100"/>
      <c r="H31" s="22"/>
      <c r="I31" s="100"/>
      <c r="J31" s="22"/>
      <c r="K31" s="100"/>
      <c r="L31" s="22"/>
      <c r="M31" s="100"/>
      <c r="N31" s="22"/>
      <c r="O31" s="100"/>
      <c r="P31" s="22"/>
      <c r="Q31" s="100"/>
      <c r="R31" s="22"/>
      <c r="S31" s="100"/>
      <c r="T31" s="22"/>
      <c r="U31" s="100"/>
      <c r="V31" s="22"/>
      <c r="W31" s="100"/>
      <c r="X31" s="22"/>
      <c r="Y31" s="100"/>
      <c r="Z31" s="22"/>
      <c r="AA31" s="100"/>
      <c r="AB31" s="22"/>
      <c r="AC31" s="100"/>
      <c r="AD31" s="22"/>
      <c r="AE31" s="100"/>
      <c r="AF31" s="22"/>
      <c r="AG31" s="100"/>
      <c r="AH31" s="22"/>
      <c r="AI31" s="100"/>
      <c r="AJ31" s="22"/>
      <c r="AK31" s="100"/>
      <c r="AL31" s="22"/>
      <c r="AM31" s="100"/>
      <c r="AN31" s="22"/>
      <c r="AO31" s="22"/>
      <c r="AP31" s="58"/>
    </row>
    <row r="32" spans="2:42" ht="19.5" customHeight="1" x14ac:dyDescent="0.25">
      <c r="B32" s="52"/>
      <c r="C32" s="52"/>
      <c r="D32" s="32"/>
      <c r="E32" s="36"/>
      <c r="F32" s="25"/>
      <c r="G32" s="36"/>
      <c r="H32" s="25"/>
      <c r="I32" s="36"/>
      <c r="J32" s="25"/>
      <c r="K32" s="36"/>
      <c r="L32" s="25"/>
      <c r="M32" s="36"/>
      <c r="N32" s="25"/>
      <c r="O32" s="36"/>
      <c r="P32" s="25"/>
      <c r="Q32" s="36"/>
      <c r="R32" s="25"/>
      <c r="S32" s="36"/>
      <c r="T32" s="25"/>
      <c r="U32" s="36"/>
      <c r="V32" s="25"/>
      <c r="W32" s="36"/>
      <c r="X32" s="25"/>
      <c r="Y32" s="36"/>
      <c r="Z32" s="25"/>
      <c r="AA32" s="36"/>
      <c r="AB32" s="194"/>
      <c r="AC32" s="36"/>
      <c r="AD32" s="385"/>
      <c r="AE32" s="36"/>
      <c r="AF32" s="461"/>
      <c r="AG32" s="36"/>
      <c r="AH32" s="461"/>
      <c r="AI32" s="36"/>
      <c r="AJ32" s="461"/>
      <c r="AK32" s="36"/>
      <c r="AL32" s="461"/>
      <c r="AM32" s="36"/>
      <c r="AN32" s="25"/>
      <c r="AO32" s="25"/>
      <c r="AP32" s="32"/>
    </row>
    <row r="33" spans="2:42" s="192" customFormat="1" ht="19.5" customHeight="1" x14ac:dyDescent="0.25">
      <c r="B33" s="191"/>
      <c r="C33" s="191"/>
      <c r="D33" s="32"/>
      <c r="E33" s="36"/>
      <c r="F33" s="194"/>
      <c r="G33" s="36"/>
      <c r="H33" s="194"/>
      <c r="I33" s="36"/>
      <c r="J33" s="194"/>
      <c r="K33" s="36"/>
      <c r="L33" s="194"/>
      <c r="M33" s="36"/>
      <c r="N33" s="194"/>
      <c r="O33" s="36"/>
      <c r="P33" s="194"/>
      <c r="Q33" s="36"/>
      <c r="R33" s="194"/>
      <c r="S33" s="36"/>
      <c r="T33" s="194"/>
      <c r="U33" s="36"/>
      <c r="V33" s="194"/>
      <c r="W33" s="36"/>
      <c r="X33" s="194"/>
      <c r="Y33" s="36"/>
      <c r="Z33" s="194"/>
      <c r="AA33" s="36"/>
      <c r="AB33" s="194"/>
      <c r="AC33" s="36"/>
      <c r="AD33" s="385"/>
      <c r="AE33" s="36"/>
      <c r="AF33" s="461"/>
      <c r="AG33" s="36"/>
      <c r="AH33" s="461"/>
      <c r="AI33" s="36"/>
      <c r="AJ33" s="461"/>
      <c r="AK33" s="36"/>
      <c r="AL33" s="461"/>
      <c r="AM33" s="36"/>
      <c r="AN33" s="194"/>
      <c r="AO33" s="194"/>
      <c r="AP33" s="32"/>
    </row>
    <row r="34" spans="2:42" s="373" customFormat="1" ht="19.5" customHeight="1" x14ac:dyDescent="0.25">
      <c r="B34" s="372"/>
      <c r="C34" s="372"/>
      <c r="D34" s="32"/>
      <c r="E34" s="36"/>
      <c r="F34" s="374"/>
      <c r="G34" s="36"/>
      <c r="H34" s="374"/>
      <c r="I34" s="36"/>
      <c r="J34" s="374"/>
      <c r="K34" s="36"/>
      <c r="L34" s="374"/>
      <c r="M34" s="36"/>
      <c r="N34" s="374"/>
      <c r="O34" s="36"/>
      <c r="P34" s="374"/>
      <c r="Q34" s="36"/>
      <c r="R34" s="374"/>
      <c r="S34" s="36"/>
      <c r="T34" s="374"/>
      <c r="U34" s="36"/>
      <c r="V34" s="374"/>
      <c r="W34" s="36"/>
      <c r="X34" s="374"/>
      <c r="Y34" s="36"/>
      <c r="Z34" s="374"/>
      <c r="AA34" s="36"/>
      <c r="AB34" s="374"/>
      <c r="AC34" s="36"/>
      <c r="AD34" s="385"/>
      <c r="AE34" s="36"/>
      <c r="AF34" s="461"/>
      <c r="AG34" s="36"/>
      <c r="AH34" s="461"/>
      <c r="AI34" s="36"/>
      <c r="AJ34" s="461"/>
      <c r="AK34" s="36"/>
      <c r="AL34" s="461"/>
      <c r="AM34" s="36"/>
      <c r="AN34" s="374"/>
      <c r="AO34" s="374"/>
      <c r="AP34" s="32"/>
    </row>
    <row r="35" spans="2:42" s="192" customFormat="1" ht="19.5" customHeight="1" x14ac:dyDescent="0.25">
      <c r="B35" s="191"/>
      <c r="C35" s="191"/>
      <c r="D35" s="32"/>
      <c r="E35" s="36"/>
      <c r="F35" s="194"/>
      <c r="G35" s="36"/>
      <c r="H35" s="194"/>
      <c r="I35" s="36"/>
      <c r="J35" s="194"/>
      <c r="K35" s="36"/>
      <c r="L35" s="194"/>
      <c r="M35" s="36"/>
      <c r="N35" s="194"/>
      <c r="O35" s="36"/>
      <c r="P35" s="194"/>
      <c r="Q35" s="36"/>
      <c r="R35" s="194"/>
      <c r="S35" s="36"/>
      <c r="T35" s="194"/>
      <c r="U35" s="36"/>
      <c r="V35" s="194"/>
      <c r="W35" s="36"/>
      <c r="X35" s="194"/>
      <c r="Y35" s="36"/>
      <c r="Z35" s="194"/>
      <c r="AA35" s="36"/>
      <c r="AB35" s="194"/>
      <c r="AC35" s="36"/>
      <c r="AD35" s="385"/>
      <c r="AE35" s="36"/>
      <c r="AF35" s="461"/>
      <c r="AG35" s="36"/>
      <c r="AH35" s="461"/>
      <c r="AI35" s="36"/>
      <c r="AJ35" s="461"/>
      <c r="AK35" s="36"/>
      <c r="AL35" s="461"/>
      <c r="AM35" s="36"/>
      <c r="AN35" s="194"/>
      <c r="AO35" s="194"/>
      <c r="AP35" s="32"/>
    </row>
    <row r="36" spans="2:42" s="305" customFormat="1" x14ac:dyDescent="0.25">
      <c r="B36" s="64" t="s">
        <v>672</v>
      </c>
      <c r="AC36" s="383"/>
      <c r="AD36" s="383"/>
      <c r="AE36" s="462"/>
      <c r="AF36" s="462"/>
      <c r="AG36" s="462"/>
      <c r="AH36" s="462"/>
      <c r="AI36" s="462"/>
      <c r="AJ36" s="462"/>
      <c r="AK36" s="462"/>
      <c r="AL36" s="462"/>
    </row>
    <row r="37" spans="2:42" x14ac:dyDescent="0.25">
      <c r="B37" s="332" t="s">
        <v>673</v>
      </c>
    </row>
    <row r="38" spans="2:42" s="192" customFormat="1" ht="6" customHeight="1" x14ac:dyDescent="0.25">
      <c r="B38" s="64"/>
      <c r="AC38" s="383"/>
      <c r="AD38" s="383"/>
      <c r="AE38" s="462"/>
      <c r="AF38" s="462"/>
      <c r="AG38" s="462"/>
      <c r="AH38" s="462"/>
      <c r="AI38" s="462"/>
      <c r="AJ38" s="462"/>
      <c r="AK38" s="462"/>
      <c r="AL38" s="462"/>
    </row>
    <row r="39" spans="2:42" ht="6" customHeight="1" x14ac:dyDescent="0.25">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row>
    <row r="40" spans="2:42" ht="6" customHeight="1" x14ac:dyDescent="0.25"/>
    <row r="41" spans="2:42" ht="15" x14ac:dyDescent="0.25">
      <c r="B41" s="648" t="s">
        <v>294</v>
      </c>
      <c r="C41" s="648"/>
      <c r="D41" s="648"/>
      <c r="E41" s="608">
        <v>2000</v>
      </c>
      <c r="F41" s="649"/>
      <c r="G41" s="608">
        <v>2001</v>
      </c>
      <c r="H41" s="649"/>
      <c r="I41" s="608">
        <v>2002</v>
      </c>
      <c r="J41" s="649"/>
      <c r="K41" s="608">
        <v>2003</v>
      </c>
      <c r="L41" s="649"/>
      <c r="M41" s="608">
        <v>2004</v>
      </c>
      <c r="N41" s="649"/>
      <c r="O41" s="608">
        <v>2005</v>
      </c>
      <c r="P41" s="649"/>
      <c r="Q41" s="608">
        <v>2006</v>
      </c>
      <c r="R41" s="649"/>
      <c r="S41" s="608">
        <v>2007</v>
      </c>
      <c r="T41" s="649"/>
      <c r="U41" s="608">
        <v>2008</v>
      </c>
      <c r="V41" s="649"/>
      <c r="W41" s="608">
        <v>2009</v>
      </c>
      <c r="X41" s="649"/>
      <c r="Y41" s="608">
        <v>2010</v>
      </c>
      <c r="Z41" s="649"/>
      <c r="AA41" s="608">
        <v>2011</v>
      </c>
      <c r="AB41" s="649"/>
      <c r="AC41" s="608">
        <v>2012</v>
      </c>
      <c r="AD41" s="649"/>
      <c r="AE41" s="608">
        <v>2013</v>
      </c>
      <c r="AF41" s="649"/>
      <c r="AG41" s="608">
        <v>2014</v>
      </c>
      <c r="AH41" s="649"/>
      <c r="AI41" s="608">
        <v>2015</v>
      </c>
      <c r="AJ41" s="649"/>
      <c r="AK41" s="608">
        <v>2016</v>
      </c>
      <c r="AL41" s="649"/>
      <c r="AM41" s="608">
        <v>2017</v>
      </c>
      <c r="AN41" s="649"/>
      <c r="AO41" s="648" t="s">
        <v>450</v>
      </c>
      <c r="AP41" s="652"/>
    </row>
    <row r="42" spans="2:42" ht="6" customHeight="1" x14ac:dyDescent="0.25">
      <c r="B42" s="96"/>
      <c r="C42" s="96"/>
      <c r="D42" s="96"/>
      <c r="E42" s="169"/>
      <c r="F42" s="170"/>
      <c r="G42" s="169"/>
      <c r="H42" s="170"/>
      <c r="I42" s="169"/>
      <c r="J42" s="170"/>
      <c r="K42" s="169"/>
      <c r="L42" s="170"/>
      <c r="M42" s="169"/>
      <c r="N42" s="170"/>
      <c r="O42" s="169"/>
      <c r="P42" s="170"/>
      <c r="Q42" s="169"/>
      <c r="R42" s="170"/>
      <c r="S42" s="169"/>
      <c r="T42" s="170"/>
      <c r="U42" s="169"/>
      <c r="V42" s="170"/>
      <c r="W42" s="169"/>
      <c r="X42" s="170"/>
      <c r="Y42" s="169"/>
      <c r="Z42" s="170"/>
      <c r="AA42" s="197"/>
      <c r="AB42" s="170"/>
      <c r="AC42" s="387"/>
      <c r="AD42" s="170"/>
      <c r="AE42" s="465"/>
      <c r="AF42" s="170"/>
      <c r="AG42" s="465"/>
      <c r="AH42" s="170"/>
      <c r="AI42" s="465"/>
      <c r="AJ42" s="170"/>
      <c r="AK42" s="465"/>
      <c r="AL42" s="170"/>
      <c r="AM42" s="169"/>
      <c r="AN42" s="170"/>
      <c r="AO42" s="96"/>
      <c r="AP42" s="171"/>
    </row>
    <row r="43" spans="2:42" ht="6" customHeight="1"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198"/>
      <c r="AB43" s="198"/>
      <c r="AC43" s="388"/>
      <c r="AD43" s="388"/>
      <c r="AE43" s="466"/>
      <c r="AF43" s="466"/>
      <c r="AG43" s="466"/>
      <c r="AH43" s="466"/>
      <c r="AI43" s="466"/>
      <c r="AJ43" s="466"/>
      <c r="AK43" s="466"/>
      <c r="AL43" s="466"/>
      <c r="AM43" s="24"/>
      <c r="AN43" s="24"/>
      <c r="AO43" s="24"/>
      <c r="AP43" s="24"/>
    </row>
    <row r="44" spans="2:42" x14ac:dyDescent="0.25">
      <c r="B44" s="52">
        <v>1</v>
      </c>
      <c r="C44" s="52"/>
      <c r="D44" s="26" t="s">
        <v>633</v>
      </c>
      <c r="E44" s="27">
        <v>219.36</v>
      </c>
      <c r="F44" s="83"/>
      <c r="G44" s="27">
        <v>220.81800000000001</v>
      </c>
      <c r="H44" s="83"/>
      <c r="I44" s="27">
        <v>204</v>
      </c>
      <c r="J44" s="83"/>
      <c r="K44" s="27">
        <v>212.73599999999999</v>
      </c>
      <c r="L44" s="83"/>
      <c r="M44" s="27">
        <v>205.04300000000001</v>
      </c>
      <c r="N44" s="83"/>
      <c r="O44" s="27">
        <v>191.399</v>
      </c>
      <c r="P44" s="83"/>
      <c r="Q44" s="27">
        <v>201.40100000000001</v>
      </c>
      <c r="R44" s="83"/>
      <c r="S44" s="27">
        <v>197.60599999999999</v>
      </c>
      <c r="T44" s="83"/>
      <c r="U44" s="27">
        <v>199.36099999999999</v>
      </c>
      <c r="V44" s="83"/>
      <c r="W44" s="82">
        <v>196.14099999999999</v>
      </c>
      <c r="X44" s="83"/>
      <c r="Y44" s="82">
        <v>202.10400000000001</v>
      </c>
      <c r="Z44" s="84"/>
      <c r="AA44" s="27">
        <v>196.81100000000001</v>
      </c>
      <c r="AB44" s="31"/>
      <c r="AC44" s="27">
        <v>213.405</v>
      </c>
      <c r="AD44" s="31"/>
      <c r="AE44" s="27">
        <v>207.49600000000001</v>
      </c>
      <c r="AF44" s="31"/>
      <c r="AG44" s="27">
        <v>201.74700000000001</v>
      </c>
      <c r="AH44" s="31"/>
      <c r="AI44" s="27"/>
      <c r="AJ44" s="31"/>
      <c r="AK44" s="27"/>
      <c r="AL44" s="31"/>
      <c r="AM44" s="27"/>
      <c r="AN44" s="31"/>
      <c r="AO44" s="25"/>
      <c r="AP44" s="26" t="s">
        <v>635</v>
      </c>
    </row>
    <row r="45" spans="2:42" ht="6" customHeight="1" x14ac:dyDescent="0.25">
      <c r="B45" s="97"/>
      <c r="C45" s="97"/>
      <c r="D45" s="58"/>
      <c r="E45" s="100"/>
      <c r="F45" s="22"/>
      <c r="G45" s="100"/>
      <c r="H45" s="22"/>
      <c r="I45" s="100"/>
      <c r="J45" s="22"/>
      <c r="K45" s="100"/>
      <c r="L45" s="22"/>
      <c r="M45" s="100"/>
      <c r="N45" s="22"/>
      <c r="O45" s="100"/>
      <c r="P45" s="22"/>
      <c r="Q45" s="100"/>
      <c r="R45" s="22"/>
      <c r="S45" s="100"/>
      <c r="T45" s="22"/>
      <c r="U45" s="100"/>
      <c r="V45" s="22"/>
      <c r="W45" s="100"/>
      <c r="X45" s="22"/>
      <c r="Y45" s="100"/>
      <c r="Z45" s="22"/>
      <c r="AA45" s="100"/>
      <c r="AB45" s="22"/>
      <c r="AC45" s="100"/>
      <c r="AD45" s="22"/>
      <c r="AE45" s="100"/>
      <c r="AF45" s="22"/>
      <c r="AG45" s="100"/>
      <c r="AH45" s="22"/>
      <c r="AI45" s="100"/>
      <c r="AJ45" s="22"/>
      <c r="AK45" s="100"/>
      <c r="AL45" s="22"/>
      <c r="AM45" s="100"/>
      <c r="AN45" s="22"/>
      <c r="AO45" s="22"/>
      <c r="AP45" s="58"/>
    </row>
    <row r="46" spans="2:42" x14ac:dyDescent="0.25">
      <c r="B46" s="70"/>
    </row>
    <row r="47" spans="2:42" x14ac:dyDescent="0.25">
      <c r="B47" s="78"/>
    </row>
  </sheetData>
  <mergeCells count="60">
    <mergeCell ref="AE6:AF6"/>
    <mergeCell ref="AE27:AF27"/>
    <mergeCell ref="AE41:AF41"/>
    <mergeCell ref="AK6:AL6"/>
    <mergeCell ref="AK27:AL27"/>
    <mergeCell ref="AK41:AL41"/>
    <mergeCell ref="AI6:AJ6"/>
    <mergeCell ref="AI27:AJ27"/>
    <mergeCell ref="AI41:AJ41"/>
    <mergeCell ref="AG6:AH6"/>
    <mergeCell ref="AG27:AH27"/>
    <mergeCell ref="AG41:AH41"/>
    <mergeCell ref="K27:L27"/>
    <mergeCell ref="M27:N27"/>
    <mergeCell ref="AA27:AB27"/>
    <mergeCell ref="AA41:AB41"/>
    <mergeCell ref="I41:J41"/>
    <mergeCell ref="K41:L41"/>
    <mergeCell ref="M41:N41"/>
    <mergeCell ref="O41:P41"/>
    <mergeCell ref="Q41:R41"/>
    <mergeCell ref="O27:P27"/>
    <mergeCell ref="Q27:R27"/>
    <mergeCell ref="E41:F41"/>
    <mergeCell ref="G41:H41"/>
    <mergeCell ref="E27:F27"/>
    <mergeCell ref="G27:H27"/>
    <mergeCell ref="I27:J27"/>
    <mergeCell ref="Q6:R6"/>
    <mergeCell ref="AC6:AD6"/>
    <mergeCell ref="AO27:AP27"/>
    <mergeCell ref="B41:D41"/>
    <mergeCell ref="S41:T41"/>
    <mergeCell ref="U41:V41"/>
    <mergeCell ref="W41:X41"/>
    <mergeCell ref="Y41:Z41"/>
    <mergeCell ref="AM41:AN41"/>
    <mergeCell ref="AO41:AP41"/>
    <mergeCell ref="B27:D27"/>
    <mergeCell ref="S27:T27"/>
    <mergeCell ref="U27:V27"/>
    <mergeCell ref="W27:X27"/>
    <mergeCell ref="Y27:Z27"/>
    <mergeCell ref="AM27:AN27"/>
    <mergeCell ref="AC27:AD27"/>
    <mergeCell ref="AC41:AD41"/>
    <mergeCell ref="AM6:AN6"/>
    <mergeCell ref="AO6:AP6"/>
    <mergeCell ref="B6:D6"/>
    <mergeCell ref="S6:T6"/>
    <mergeCell ref="U6:V6"/>
    <mergeCell ref="W6:X6"/>
    <mergeCell ref="Y6:Z6"/>
    <mergeCell ref="E6:F6"/>
    <mergeCell ref="G6:H6"/>
    <mergeCell ref="I6:J6"/>
    <mergeCell ref="K6:L6"/>
    <mergeCell ref="M6:N6"/>
    <mergeCell ref="AA6:AB6"/>
    <mergeCell ref="O6:P6"/>
  </mergeCells>
  <printOptions horizontalCentered="1"/>
  <pageMargins left="0" right="0" top="0.78740157480314965" bottom="0.78740157480314965" header="0" footer="0"/>
  <pageSetup paperSize="9" scale="91"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73"/>
  <sheetViews>
    <sheetView workbookViewId="0"/>
  </sheetViews>
  <sheetFormatPr defaultRowHeight="14.25" outlineLevelCol="1" x14ac:dyDescent="0.25"/>
  <cols>
    <col min="1" max="1" width="1.28515625" style="20" customWidth="1"/>
    <col min="2" max="2" width="2.7109375" style="20" bestFit="1" customWidth="1"/>
    <col min="3" max="3" width="0.85546875" style="20" customWidth="1"/>
    <col min="4" max="4" width="27.140625" style="20" customWidth="1"/>
    <col min="5" max="5" width="5.7109375" style="20" hidden="1" customWidth="1" outlineLevel="1"/>
    <col min="6" max="6" width="1.28515625" style="20" hidden="1" customWidth="1" outlineLevel="1"/>
    <col min="7" max="7" width="5.7109375" style="20" hidden="1" customWidth="1" outlineLevel="1"/>
    <col min="8" max="8" width="1.28515625" style="20" hidden="1" customWidth="1" outlineLevel="1"/>
    <col min="9" max="9" width="5.7109375" style="20" hidden="1" customWidth="1" outlineLevel="1"/>
    <col min="10" max="10" width="1.28515625" style="20" hidden="1" customWidth="1" outlineLevel="1"/>
    <col min="11" max="11" width="5.7109375" style="20" hidden="1" customWidth="1" outlineLevel="1"/>
    <col min="12" max="12" width="1.28515625" style="20" hidden="1" customWidth="1" outlineLevel="1"/>
    <col min="13" max="13" width="5.7109375" style="20" hidden="1" customWidth="1" outlineLevel="1"/>
    <col min="14" max="14" width="1.28515625" style="20" hidden="1" customWidth="1" outlineLevel="1"/>
    <col min="15" max="15" width="5.7109375" style="20" hidden="1" customWidth="1" outlineLevel="1"/>
    <col min="16" max="16" width="1.28515625" style="20" hidden="1" customWidth="1" outlineLevel="1"/>
    <col min="17" max="17" width="5.7109375" style="20" hidden="1" customWidth="1" outlineLevel="1"/>
    <col min="18" max="18" width="1.28515625" style="20" hidden="1" customWidth="1" outlineLevel="1"/>
    <col min="19" max="19" width="6.7109375" style="20" hidden="1" customWidth="1" outlineLevel="1"/>
    <col min="20" max="20" width="1.28515625" style="20" hidden="1" customWidth="1" outlineLevel="1"/>
    <col min="21" max="21" width="6.7109375" style="20" hidden="1" customWidth="1" outlineLevel="1"/>
    <col min="22" max="22" width="1.28515625" style="20" hidden="1" customWidth="1" outlineLevel="1"/>
    <col min="23" max="23" width="6.7109375" style="20" customWidth="1" collapsed="1"/>
    <col min="24" max="24" width="1.28515625" style="20" customWidth="1"/>
    <col min="25" max="25" width="6.7109375" style="20" customWidth="1"/>
    <col min="26" max="26" width="2" style="20" customWidth="1"/>
    <col min="27" max="27" width="6.7109375" style="209" customWidth="1"/>
    <col min="28" max="28" width="1.28515625" style="209" customWidth="1"/>
    <col min="29" max="29" width="6.7109375" style="383" customWidth="1"/>
    <col min="30" max="30" width="1.28515625" style="383" customWidth="1"/>
    <col min="31" max="31" width="6.7109375" style="462" customWidth="1"/>
    <col min="32" max="32" width="1.28515625" style="462" customWidth="1"/>
    <col min="33" max="33" width="6.7109375" style="462" customWidth="1"/>
    <col min="34" max="34" width="1.28515625" style="462" customWidth="1"/>
    <col min="35" max="35" width="6.7109375" style="462" hidden="1" customWidth="1"/>
    <col min="36" max="36" width="1.28515625" style="462" hidden="1" customWidth="1"/>
    <col min="37" max="37" width="6.7109375" style="462" hidden="1" customWidth="1"/>
    <col min="38" max="38" width="1.28515625" style="462" hidden="1" customWidth="1"/>
    <col min="39" max="39" width="6.7109375" style="20" hidden="1" customWidth="1"/>
    <col min="40" max="40" width="1.28515625" style="20" hidden="1" customWidth="1"/>
    <col min="41" max="41" width="0.85546875" style="20" customWidth="1"/>
    <col min="42" max="42" width="33.7109375" style="20" customWidth="1"/>
    <col min="43" max="43" width="9.140625" style="20"/>
    <col min="44" max="45" width="13.140625" style="20" bestFit="1" customWidth="1"/>
    <col min="46" max="46" width="11.28515625" style="20" bestFit="1" customWidth="1"/>
    <col min="47" max="47" width="9.42578125" style="20" bestFit="1" customWidth="1"/>
    <col min="48" max="48" width="11.28515625" style="20" bestFit="1" customWidth="1"/>
    <col min="49" max="49" width="9.42578125" style="20" bestFit="1" customWidth="1"/>
    <col min="50" max="50" width="11.28515625" style="20" bestFit="1" customWidth="1"/>
    <col min="51" max="16384" width="9.140625" style="20"/>
  </cols>
  <sheetData>
    <row r="1" spans="1:51" s="305" customFormat="1" x14ac:dyDescent="0.25">
      <c r="B1" s="64" t="s">
        <v>596</v>
      </c>
      <c r="C1" s="64"/>
      <c r="D1" s="4"/>
      <c r="E1" s="4"/>
      <c r="F1" s="4"/>
      <c r="G1" s="4"/>
      <c r="H1" s="4"/>
      <c r="I1" s="4"/>
      <c r="J1" s="4"/>
      <c r="K1" s="4"/>
      <c r="L1" s="4"/>
      <c r="M1" s="4"/>
      <c r="N1" s="4"/>
      <c r="O1" s="4"/>
      <c r="P1" s="4"/>
      <c r="Q1" s="4"/>
      <c r="R1" s="4"/>
      <c r="S1" s="4"/>
      <c r="T1" s="4"/>
      <c r="U1" s="4"/>
      <c r="V1" s="4"/>
      <c r="W1" s="4"/>
      <c r="X1" s="4"/>
      <c r="Y1" s="4"/>
      <c r="Z1" s="4"/>
      <c r="AA1" s="4"/>
      <c r="AB1" s="4"/>
      <c r="AC1" s="4"/>
      <c r="AD1" s="4"/>
      <c r="AE1" s="456"/>
      <c r="AF1" s="456"/>
      <c r="AG1" s="456"/>
      <c r="AH1" s="456"/>
      <c r="AI1" s="456"/>
      <c r="AJ1" s="456"/>
      <c r="AK1" s="456"/>
      <c r="AL1" s="456"/>
      <c r="AM1" s="4"/>
      <c r="AN1" s="4"/>
    </row>
    <row r="2" spans="1:51" x14ac:dyDescent="0.25">
      <c r="B2" s="313" t="s">
        <v>595</v>
      </c>
      <c r="C2" s="64"/>
      <c r="D2" s="4"/>
      <c r="E2" s="4"/>
      <c r="F2" s="4"/>
      <c r="G2" s="4"/>
      <c r="H2" s="4"/>
      <c r="I2" s="4"/>
      <c r="J2" s="4"/>
      <c r="K2" s="4"/>
      <c r="L2" s="4"/>
      <c r="M2" s="4"/>
      <c r="N2" s="4"/>
      <c r="O2" s="4"/>
      <c r="P2" s="4"/>
      <c r="Q2" s="4"/>
      <c r="R2" s="4"/>
      <c r="S2" s="4"/>
      <c r="T2" s="4"/>
      <c r="U2" s="4"/>
      <c r="V2" s="4"/>
      <c r="W2" s="4"/>
      <c r="X2" s="4"/>
      <c r="Y2" s="4"/>
      <c r="Z2" s="4"/>
      <c r="AA2" s="4"/>
      <c r="AB2" s="4"/>
      <c r="AC2" s="4"/>
      <c r="AD2" s="4"/>
      <c r="AE2" s="456"/>
      <c r="AF2" s="456"/>
      <c r="AG2" s="456"/>
      <c r="AH2" s="456"/>
      <c r="AI2" s="456"/>
      <c r="AJ2" s="456"/>
      <c r="AK2" s="456"/>
      <c r="AL2" s="456"/>
      <c r="AM2" s="4"/>
      <c r="AN2" s="4"/>
    </row>
    <row r="3" spans="1:51" ht="6.95" customHeight="1" x14ac:dyDescent="0.25">
      <c r="B3" s="64"/>
      <c r="C3" s="64"/>
      <c r="D3" s="4"/>
      <c r="E3" s="4"/>
      <c r="F3" s="4"/>
      <c r="G3" s="4"/>
      <c r="H3" s="4"/>
      <c r="I3" s="4"/>
      <c r="J3" s="4"/>
      <c r="K3" s="4"/>
      <c r="L3" s="4"/>
      <c r="M3" s="4"/>
      <c r="N3" s="4"/>
      <c r="O3" s="4"/>
      <c r="P3" s="4"/>
      <c r="Q3" s="4"/>
      <c r="R3" s="4"/>
      <c r="S3" s="4"/>
      <c r="T3" s="4"/>
      <c r="U3" s="4"/>
      <c r="V3" s="4"/>
      <c r="W3" s="4"/>
      <c r="X3" s="4"/>
      <c r="Y3" s="4"/>
      <c r="Z3" s="4"/>
      <c r="AA3" s="4"/>
      <c r="AB3" s="4"/>
      <c r="AC3" s="4"/>
      <c r="AD3" s="4"/>
      <c r="AE3" s="456"/>
      <c r="AF3" s="456"/>
      <c r="AG3" s="456"/>
      <c r="AH3" s="456"/>
      <c r="AI3" s="456"/>
      <c r="AJ3" s="456"/>
      <c r="AK3" s="456"/>
      <c r="AL3" s="456"/>
      <c r="AM3" s="4"/>
      <c r="AN3" s="4"/>
    </row>
    <row r="4" spans="1:51" x14ac:dyDescent="0.25">
      <c r="B4" s="19" t="s">
        <v>453</v>
      </c>
      <c r="C4" s="19"/>
      <c r="D4" s="64"/>
      <c r="E4" s="64"/>
      <c r="F4" s="64"/>
      <c r="G4" s="64"/>
      <c r="H4" s="64"/>
      <c r="I4" s="64"/>
      <c r="J4" s="64"/>
      <c r="K4" s="64"/>
      <c r="L4" s="64"/>
      <c r="M4" s="64"/>
      <c r="N4" s="64"/>
      <c r="O4" s="64"/>
      <c r="P4" s="64"/>
      <c r="Q4" s="64"/>
      <c r="R4" s="64"/>
      <c r="S4" s="4"/>
      <c r="T4" s="4"/>
      <c r="U4" s="4"/>
      <c r="V4" s="4"/>
      <c r="W4" s="4"/>
      <c r="X4" s="4"/>
      <c r="Y4" s="4"/>
      <c r="Z4" s="4"/>
      <c r="AA4" s="4"/>
      <c r="AB4" s="4"/>
      <c r="AC4" s="4"/>
      <c r="AD4" s="4"/>
      <c r="AE4" s="456"/>
      <c r="AF4" s="456"/>
      <c r="AG4" s="456"/>
      <c r="AH4" s="456"/>
      <c r="AI4" s="456"/>
      <c r="AJ4" s="456"/>
      <c r="AK4" s="456"/>
      <c r="AL4" s="456"/>
      <c r="AM4" s="4"/>
      <c r="AN4" s="4"/>
      <c r="AP4" s="3"/>
    </row>
    <row r="5" spans="1:51" ht="6" customHeight="1" x14ac:dyDescent="0.25">
      <c r="B5" s="6"/>
      <c r="C5" s="6"/>
      <c r="D5" s="6"/>
      <c r="E5" s="6"/>
      <c r="F5" s="6"/>
      <c r="G5" s="6"/>
      <c r="H5" s="6"/>
      <c r="I5" s="6"/>
      <c r="J5" s="6"/>
      <c r="K5" s="6"/>
      <c r="L5" s="6"/>
      <c r="M5" s="6"/>
      <c r="N5" s="6"/>
      <c r="O5" s="6"/>
      <c r="P5" s="6"/>
      <c r="Q5" s="6"/>
      <c r="R5" s="6"/>
      <c r="S5" s="6"/>
      <c r="T5" s="6"/>
      <c r="U5" s="6"/>
      <c r="V5" s="6"/>
      <c r="W5" s="6"/>
      <c r="X5" s="6"/>
      <c r="Y5" s="6"/>
      <c r="Z5" s="6"/>
      <c r="AA5" s="202"/>
      <c r="AB5" s="202"/>
      <c r="AC5" s="380"/>
      <c r="AD5" s="380"/>
      <c r="AE5" s="457"/>
      <c r="AF5" s="457"/>
      <c r="AG5" s="457"/>
      <c r="AH5" s="457"/>
      <c r="AI5" s="457"/>
      <c r="AJ5" s="457"/>
      <c r="AK5" s="457"/>
      <c r="AL5" s="457"/>
      <c r="AM5" s="6"/>
      <c r="AN5" s="6"/>
      <c r="AO5" s="21"/>
      <c r="AP5" s="21"/>
    </row>
    <row r="6" spans="1:51" ht="6" customHeight="1" x14ac:dyDescent="0.25">
      <c r="B6" s="4"/>
      <c r="C6" s="4"/>
      <c r="D6" s="4"/>
      <c r="E6" s="4"/>
      <c r="F6" s="4"/>
      <c r="G6" s="4"/>
      <c r="H6" s="4"/>
      <c r="I6" s="4"/>
      <c r="J6" s="4"/>
      <c r="K6" s="4"/>
      <c r="L6" s="4"/>
      <c r="M6" s="4"/>
      <c r="N6" s="4"/>
      <c r="O6" s="4"/>
      <c r="P6" s="4"/>
      <c r="Q6" s="4"/>
      <c r="R6" s="4"/>
      <c r="S6" s="4"/>
      <c r="T6" s="4"/>
      <c r="U6" s="4"/>
      <c r="V6" s="4"/>
      <c r="W6" s="4"/>
      <c r="X6" s="4"/>
      <c r="Y6" s="4"/>
      <c r="Z6" s="4"/>
      <c r="AA6" s="4"/>
      <c r="AB6" s="4"/>
      <c r="AC6" s="4"/>
      <c r="AD6" s="4"/>
      <c r="AE6" s="456"/>
      <c r="AF6" s="456"/>
      <c r="AG6" s="456"/>
      <c r="AH6" s="456"/>
      <c r="AI6" s="456"/>
      <c r="AJ6" s="456"/>
      <c r="AK6" s="456"/>
      <c r="AL6" s="456"/>
      <c r="AM6" s="4"/>
      <c r="AN6" s="4"/>
    </row>
    <row r="7" spans="1:51" ht="12.75" customHeight="1" x14ac:dyDescent="0.25">
      <c r="A7" s="24"/>
      <c r="B7" s="648" t="s">
        <v>454</v>
      </c>
      <c r="C7" s="648"/>
      <c r="D7" s="648"/>
      <c r="E7" s="608">
        <v>2000</v>
      </c>
      <c r="F7" s="608"/>
      <c r="G7" s="608">
        <v>2001</v>
      </c>
      <c r="H7" s="608"/>
      <c r="I7" s="608">
        <v>2002</v>
      </c>
      <c r="J7" s="608"/>
      <c r="K7" s="608">
        <v>2003</v>
      </c>
      <c r="L7" s="608"/>
      <c r="M7" s="608">
        <v>2004</v>
      </c>
      <c r="N7" s="608"/>
      <c r="O7" s="608">
        <v>2005</v>
      </c>
      <c r="P7" s="608"/>
      <c r="Q7" s="608">
        <v>2006</v>
      </c>
      <c r="R7" s="608"/>
      <c r="S7" s="608">
        <v>2007</v>
      </c>
      <c r="T7" s="608"/>
      <c r="U7" s="608">
        <v>2008</v>
      </c>
      <c r="V7" s="608"/>
      <c r="W7" s="608">
        <v>2009</v>
      </c>
      <c r="X7" s="608"/>
      <c r="Y7" s="608">
        <v>2010</v>
      </c>
      <c r="Z7" s="608"/>
      <c r="AA7" s="608">
        <v>2011</v>
      </c>
      <c r="AB7" s="608"/>
      <c r="AC7" s="608">
        <v>2012</v>
      </c>
      <c r="AD7" s="608"/>
      <c r="AE7" s="608">
        <v>2013</v>
      </c>
      <c r="AF7" s="608"/>
      <c r="AG7" s="608">
        <v>2014</v>
      </c>
      <c r="AH7" s="608"/>
      <c r="AI7" s="608">
        <v>2015</v>
      </c>
      <c r="AJ7" s="608"/>
      <c r="AK7" s="608">
        <v>2016</v>
      </c>
      <c r="AL7" s="608"/>
      <c r="AM7" s="608">
        <v>2017</v>
      </c>
      <c r="AN7" s="608"/>
      <c r="AO7" s="654" t="s">
        <v>455</v>
      </c>
      <c r="AP7" s="654"/>
    </row>
    <row r="8" spans="1:51" ht="12.75" customHeight="1" x14ac:dyDescent="0.25">
      <c r="A8" s="24"/>
      <c r="B8" s="646" t="s">
        <v>456</v>
      </c>
      <c r="C8" s="646"/>
      <c r="D8" s="646"/>
      <c r="E8" s="653"/>
      <c r="F8" s="653"/>
      <c r="G8" s="653"/>
      <c r="H8" s="653"/>
      <c r="I8" s="653"/>
      <c r="J8" s="653"/>
      <c r="K8" s="653"/>
      <c r="L8" s="653"/>
      <c r="M8" s="653"/>
      <c r="N8" s="653"/>
      <c r="O8" s="653"/>
      <c r="P8" s="653"/>
      <c r="Q8" s="653"/>
      <c r="R8" s="653"/>
      <c r="S8" s="653"/>
      <c r="T8" s="653"/>
      <c r="U8" s="653"/>
      <c r="V8" s="653"/>
      <c r="W8" s="653"/>
      <c r="X8" s="653"/>
      <c r="Y8" s="653"/>
      <c r="Z8" s="653"/>
      <c r="AA8" s="653"/>
      <c r="AB8" s="653"/>
      <c r="AC8" s="653"/>
      <c r="AD8" s="653"/>
      <c r="AE8" s="653"/>
      <c r="AF8" s="653"/>
      <c r="AG8" s="653"/>
      <c r="AH8" s="653"/>
      <c r="AI8" s="653"/>
      <c r="AJ8" s="653"/>
      <c r="AK8" s="653"/>
      <c r="AL8" s="653"/>
      <c r="AM8" s="653"/>
      <c r="AN8" s="653"/>
      <c r="AO8" s="655"/>
      <c r="AP8" s="655"/>
    </row>
    <row r="9" spans="1:51" ht="5.0999999999999996" customHeight="1" x14ac:dyDescent="0.25">
      <c r="A9" s="24"/>
      <c r="B9" s="52"/>
      <c r="C9" s="52"/>
      <c r="D9" s="24"/>
      <c r="E9" s="25"/>
      <c r="F9" s="25"/>
      <c r="G9" s="25"/>
      <c r="H9" s="25"/>
      <c r="I9" s="25"/>
      <c r="J9" s="25"/>
      <c r="K9" s="25"/>
      <c r="L9" s="25"/>
      <c r="M9" s="25"/>
      <c r="N9" s="25"/>
      <c r="O9" s="25"/>
      <c r="P9" s="25"/>
      <c r="Q9" s="25"/>
      <c r="R9" s="25"/>
      <c r="S9" s="25"/>
      <c r="T9" s="25"/>
      <c r="U9" s="25"/>
      <c r="V9" s="25"/>
      <c r="W9" s="25"/>
      <c r="X9" s="25"/>
      <c r="Y9" s="25"/>
      <c r="Z9" s="25"/>
      <c r="AA9" s="212"/>
      <c r="AB9" s="212"/>
      <c r="AC9" s="385"/>
      <c r="AD9" s="385"/>
      <c r="AE9" s="461"/>
      <c r="AF9" s="461"/>
      <c r="AG9" s="461"/>
      <c r="AH9" s="461"/>
      <c r="AI9" s="461"/>
      <c r="AJ9" s="461"/>
      <c r="AK9" s="461"/>
      <c r="AL9" s="461"/>
      <c r="AM9" s="25"/>
      <c r="AN9" s="25"/>
      <c r="AO9" s="25"/>
      <c r="AP9" s="24"/>
    </row>
    <row r="10" spans="1:51" ht="10.5" customHeight="1" x14ac:dyDescent="0.25">
      <c r="A10" s="24"/>
      <c r="B10" s="52"/>
      <c r="C10" s="52"/>
      <c r="D10" s="80" t="s">
        <v>30</v>
      </c>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25"/>
      <c r="AP10" s="80" t="s">
        <v>457</v>
      </c>
      <c r="AR10" s="292"/>
      <c r="AS10" s="292"/>
      <c r="AT10" s="292"/>
      <c r="AU10" s="292"/>
      <c r="AV10" s="292"/>
      <c r="AW10" s="292"/>
      <c r="AX10" s="292"/>
    </row>
    <row r="11" spans="1:51" ht="11.25" customHeight="1" x14ac:dyDescent="0.25">
      <c r="A11" s="24"/>
      <c r="B11" s="52">
        <v>1</v>
      </c>
      <c r="C11" s="52"/>
      <c r="D11" s="24" t="s">
        <v>458</v>
      </c>
      <c r="E11" s="37">
        <v>19970.572999999997</v>
      </c>
      <c r="G11" s="37">
        <v>19953.643</v>
      </c>
      <c r="H11" s="535"/>
      <c r="I11" s="266">
        <v>19495.746999999996</v>
      </c>
      <c r="J11" s="535"/>
      <c r="K11" s="37">
        <v>19471.704803333334</v>
      </c>
      <c r="M11" s="37">
        <v>19525.845000000001</v>
      </c>
      <c r="O11" s="37">
        <v>20917.802489999998</v>
      </c>
      <c r="P11" s="95"/>
      <c r="Q11" s="37">
        <v>22002.038256314616</v>
      </c>
      <c r="S11" s="37">
        <v>23116.876626000005</v>
      </c>
      <c r="T11" s="37"/>
      <c r="U11" s="37">
        <v>22445.253621333308</v>
      </c>
      <c r="V11" s="37"/>
      <c r="W11" s="37">
        <v>19029.119860000006</v>
      </c>
      <c r="X11" s="37"/>
      <c r="Y11" s="37">
        <v>20978.453410000016</v>
      </c>
      <c r="Z11" s="37"/>
      <c r="AA11" s="37">
        <v>20710.961759999984</v>
      </c>
      <c r="AB11" s="217"/>
      <c r="AC11" s="37">
        <v>20135.769316647125</v>
      </c>
      <c r="AD11" s="388"/>
      <c r="AE11" s="37">
        <v>20991.080334940867</v>
      </c>
      <c r="AF11" s="173" t="s">
        <v>93</v>
      </c>
      <c r="AG11" s="37">
        <v>21348.171976416321</v>
      </c>
      <c r="AH11" s="466"/>
      <c r="AI11" s="37"/>
      <c r="AJ11" s="466"/>
      <c r="AK11" s="37"/>
      <c r="AL11" s="466"/>
      <c r="AM11" s="37"/>
      <c r="AN11" s="24"/>
      <c r="AO11" s="92"/>
      <c r="AP11" s="24" t="s">
        <v>459</v>
      </c>
    </row>
    <row r="12" spans="1:51" ht="11.25" customHeight="1" x14ac:dyDescent="0.25">
      <c r="A12" s="24"/>
      <c r="B12" s="329">
        <v>2</v>
      </c>
      <c r="C12" s="329"/>
      <c r="D12" s="334" t="s">
        <v>460</v>
      </c>
      <c r="E12" s="37">
        <v>10220.6</v>
      </c>
      <c r="F12" s="330"/>
      <c r="G12" s="37">
        <v>10776.5</v>
      </c>
      <c r="H12" s="535"/>
      <c r="I12" s="266">
        <v>10390.543</v>
      </c>
      <c r="J12" s="535"/>
      <c r="K12" s="37">
        <v>11867.189</v>
      </c>
      <c r="L12" s="330"/>
      <c r="M12" s="37">
        <v>12078.606</v>
      </c>
      <c r="N12" s="330"/>
      <c r="O12" s="37">
        <v>12344.967000000001</v>
      </c>
      <c r="P12" s="330"/>
      <c r="Q12" s="37">
        <v>12730.424999999999</v>
      </c>
      <c r="R12" s="330"/>
      <c r="S12" s="37">
        <v>13682.791999999999</v>
      </c>
      <c r="T12" s="330"/>
      <c r="U12" s="37">
        <v>13945.531999999999</v>
      </c>
      <c r="V12" s="330"/>
      <c r="W12" s="37">
        <v>9303.1630000000005</v>
      </c>
      <c r="X12" s="330"/>
      <c r="Y12" s="37">
        <v>12742.844999999999</v>
      </c>
      <c r="Z12" s="330"/>
      <c r="AA12" s="37">
        <v>11514.169000000004</v>
      </c>
      <c r="AB12" s="334"/>
      <c r="AC12" s="37">
        <v>10158.731</v>
      </c>
      <c r="AD12" s="388"/>
      <c r="AE12" s="37">
        <v>9923.6075000000001</v>
      </c>
      <c r="AF12" s="173"/>
      <c r="AG12" s="37">
        <v>9826.496000000001</v>
      </c>
      <c r="AH12" s="466"/>
      <c r="AI12" s="37"/>
      <c r="AJ12" s="466"/>
      <c r="AK12" s="37"/>
      <c r="AL12" s="466"/>
      <c r="AM12" s="37"/>
      <c r="AN12" s="334"/>
      <c r="AO12" s="92"/>
      <c r="AP12" s="334" t="s">
        <v>461</v>
      </c>
    </row>
    <row r="13" spans="1:51" ht="11.25" customHeight="1" x14ac:dyDescent="0.25">
      <c r="A13" s="24"/>
      <c r="B13" s="52">
        <v>3</v>
      </c>
      <c r="C13" s="52"/>
      <c r="D13" s="24" t="s">
        <v>209</v>
      </c>
      <c r="E13" s="37">
        <v>4138.5780000000004</v>
      </c>
      <c r="G13" s="37">
        <v>4064.6960000000004</v>
      </c>
      <c r="H13" s="535"/>
      <c r="I13" s="37">
        <v>4324.7020599999996</v>
      </c>
      <c r="J13" s="535"/>
      <c r="K13" s="37">
        <v>4488.1374633333326</v>
      </c>
      <c r="M13" s="37">
        <v>4948.9796200000001</v>
      </c>
      <c r="O13" s="37">
        <v>5476.8410000000013</v>
      </c>
      <c r="Q13" s="37">
        <v>5842.6381000000001</v>
      </c>
      <c r="S13" s="37">
        <v>6046.8862739999995</v>
      </c>
      <c r="U13" s="37">
        <v>5997.5369926666699</v>
      </c>
      <c r="W13" s="37">
        <v>6500.2748159999983</v>
      </c>
      <c r="Y13" s="37">
        <v>6678.0511369662881</v>
      </c>
      <c r="Z13" s="95"/>
      <c r="AA13" s="37">
        <v>7169.1093581999994</v>
      </c>
      <c r="AB13" s="217"/>
      <c r="AC13" s="37">
        <v>6818.5471337562967</v>
      </c>
      <c r="AD13" s="388"/>
      <c r="AE13" s="37">
        <v>5599.2449488778357</v>
      </c>
      <c r="AF13" s="173" t="s">
        <v>93</v>
      </c>
      <c r="AG13" s="37">
        <v>6156.624904681219</v>
      </c>
      <c r="AH13" s="466"/>
      <c r="AI13" s="37"/>
      <c r="AJ13" s="466"/>
      <c r="AK13" s="37"/>
      <c r="AL13" s="466"/>
      <c r="AM13" s="37"/>
      <c r="AN13" s="24"/>
      <c r="AO13" s="92"/>
      <c r="AP13" s="24" t="s">
        <v>220</v>
      </c>
      <c r="AR13" s="101"/>
    </row>
    <row r="14" spans="1:51" ht="11.25" customHeight="1" x14ac:dyDescent="0.25">
      <c r="A14" s="24"/>
      <c r="B14" s="52">
        <v>4</v>
      </c>
      <c r="C14" s="52"/>
      <c r="D14" s="26" t="s">
        <v>462</v>
      </c>
      <c r="E14" s="82">
        <v>34329.750999999997</v>
      </c>
      <c r="F14" s="53"/>
      <c r="G14" s="82">
        <v>34794.839</v>
      </c>
      <c r="H14" s="53"/>
      <c r="I14" s="289">
        <v>34210.992059999997</v>
      </c>
      <c r="J14" s="53"/>
      <c r="K14" s="82">
        <v>35827.031266666665</v>
      </c>
      <c r="L14" s="53"/>
      <c r="M14" s="82">
        <v>36553.430619999999</v>
      </c>
      <c r="N14" s="53"/>
      <c r="O14" s="82">
        <v>38739.610489999999</v>
      </c>
      <c r="P14" s="95"/>
      <c r="Q14" s="82">
        <v>40575.101356314612</v>
      </c>
      <c r="R14" s="53"/>
      <c r="S14" s="82">
        <v>42846.554900000003</v>
      </c>
      <c r="T14" s="53"/>
      <c r="U14" s="82">
        <v>42388.322613999975</v>
      </c>
      <c r="V14" s="53"/>
      <c r="W14" s="82">
        <v>34832.557676000004</v>
      </c>
      <c r="X14" s="53"/>
      <c r="Y14" s="82">
        <v>40399.349546966303</v>
      </c>
      <c r="Z14" s="53"/>
      <c r="AA14" s="82">
        <v>39394.240118199989</v>
      </c>
      <c r="AB14" s="217"/>
      <c r="AC14" s="82">
        <v>37113.047450403421</v>
      </c>
      <c r="AD14" s="388"/>
      <c r="AE14" s="82">
        <v>36513.932783818702</v>
      </c>
      <c r="AF14" s="173" t="s">
        <v>93</v>
      </c>
      <c r="AG14" s="82">
        <v>37331.292881097543</v>
      </c>
      <c r="AH14" s="466"/>
      <c r="AI14" s="82"/>
      <c r="AJ14" s="466"/>
      <c r="AK14" s="82"/>
      <c r="AL14" s="466"/>
      <c r="AM14" s="82"/>
      <c r="AN14" s="24"/>
      <c r="AO14" s="92"/>
      <c r="AP14" s="26" t="s">
        <v>98</v>
      </c>
      <c r="AR14" s="293"/>
      <c r="AS14" s="293"/>
      <c r="AT14" s="101"/>
      <c r="AU14" s="293"/>
      <c r="AV14" s="293"/>
      <c r="AW14" s="293"/>
      <c r="AX14" s="293"/>
      <c r="AY14" s="293"/>
    </row>
    <row r="15" spans="1:51" ht="6" customHeight="1" x14ac:dyDescent="0.25">
      <c r="A15" s="24"/>
      <c r="B15" s="44"/>
      <c r="C15" s="44"/>
      <c r="D15" s="71"/>
      <c r="E15" s="102"/>
      <c r="F15" s="155"/>
      <c r="G15" s="102"/>
      <c r="H15" s="155"/>
      <c r="I15" s="102"/>
      <c r="J15" s="155"/>
      <c r="K15" s="102"/>
      <c r="L15" s="155"/>
      <c r="M15" s="102"/>
      <c r="N15" s="155"/>
      <c r="O15" s="102"/>
      <c r="P15" s="155"/>
      <c r="Q15" s="102"/>
      <c r="R15" s="155"/>
      <c r="S15" s="102"/>
      <c r="T15" s="155"/>
      <c r="U15" s="102"/>
      <c r="V15" s="155"/>
      <c r="W15" s="102"/>
      <c r="X15" s="155"/>
      <c r="Y15" s="102"/>
      <c r="Z15" s="155"/>
      <c r="AA15" s="102"/>
      <c r="AB15" s="87"/>
      <c r="AC15" s="102"/>
      <c r="AD15" s="87"/>
      <c r="AE15" s="102"/>
      <c r="AF15" s="102"/>
      <c r="AG15" s="102"/>
      <c r="AH15" s="87"/>
      <c r="AI15" s="102"/>
      <c r="AJ15" s="87"/>
      <c r="AK15" s="102"/>
      <c r="AL15" s="87"/>
      <c r="AM15" s="102"/>
      <c r="AN15" s="87"/>
      <c r="AO15" s="90"/>
      <c r="AP15" s="71"/>
      <c r="AR15" s="101"/>
    </row>
    <row r="16" spans="1:51" ht="6" customHeight="1" x14ac:dyDescent="0.25">
      <c r="A16" s="24"/>
      <c r="B16" s="52"/>
      <c r="C16" s="52"/>
      <c r="D16" s="24"/>
      <c r="E16" s="37"/>
      <c r="G16" s="37"/>
      <c r="H16" s="535"/>
      <c r="I16" s="37"/>
      <c r="J16" s="535"/>
      <c r="K16" s="37"/>
      <c r="M16" s="37"/>
      <c r="O16" s="37"/>
      <c r="Q16" s="37"/>
      <c r="S16" s="37"/>
      <c r="U16" s="37"/>
      <c r="W16" s="37"/>
      <c r="Y16" s="37"/>
      <c r="AA16" s="37"/>
      <c r="AB16" s="217"/>
      <c r="AC16" s="37"/>
      <c r="AD16" s="388"/>
      <c r="AE16" s="37"/>
      <c r="AF16" s="173"/>
      <c r="AG16" s="37"/>
      <c r="AH16" s="466"/>
      <c r="AI16" s="37"/>
      <c r="AJ16" s="466"/>
      <c r="AK16" s="37"/>
      <c r="AL16" s="466"/>
      <c r="AM16" s="37"/>
      <c r="AN16" s="24"/>
      <c r="AO16" s="25"/>
      <c r="AP16" s="24"/>
    </row>
    <row r="17" spans="1:46" ht="10.5" customHeight="1" x14ac:dyDescent="0.25">
      <c r="A17" s="24"/>
      <c r="B17" s="52"/>
      <c r="C17" s="52"/>
      <c r="D17" s="80" t="s">
        <v>32</v>
      </c>
      <c r="E17" s="37"/>
      <c r="G17" s="37"/>
      <c r="H17" s="535"/>
      <c r="I17" s="37"/>
      <c r="J17" s="535"/>
      <c r="K17" s="37"/>
      <c r="M17" s="37"/>
      <c r="O17" s="37"/>
      <c r="Q17" s="37"/>
      <c r="S17" s="37"/>
      <c r="U17" s="37"/>
      <c r="W17" s="37"/>
      <c r="Y17" s="37"/>
      <c r="AA17" s="37"/>
      <c r="AB17" s="217"/>
      <c r="AC17" s="37"/>
      <c r="AD17" s="388"/>
      <c r="AE17" s="37"/>
      <c r="AF17" s="173"/>
      <c r="AG17" s="37"/>
      <c r="AH17" s="466"/>
      <c r="AI17" s="37"/>
      <c r="AJ17" s="466"/>
      <c r="AK17" s="37"/>
      <c r="AL17" s="466"/>
      <c r="AM17" s="37"/>
      <c r="AN17" s="24"/>
      <c r="AO17" s="25"/>
      <c r="AP17" s="80" t="s">
        <v>463</v>
      </c>
    </row>
    <row r="18" spans="1:46" ht="11.25" customHeight="1" x14ac:dyDescent="0.25">
      <c r="A18" s="24"/>
      <c r="B18" s="52">
        <v>5</v>
      </c>
      <c r="C18" s="52"/>
      <c r="D18" s="24" t="s">
        <v>458</v>
      </c>
      <c r="E18" s="37">
        <v>8080.2880000000005</v>
      </c>
      <c r="G18" s="37">
        <v>7346.5759999999973</v>
      </c>
      <c r="H18" s="535"/>
      <c r="I18" s="266">
        <v>6798.7769999999964</v>
      </c>
      <c r="J18" s="535"/>
      <c r="K18" s="37">
        <v>7177.5992200000001</v>
      </c>
      <c r="M18" s="37">
        <v>7180.1010000000006</v>
      </c>
      <c r="O18" s="37">
        <v>7115.4120799999982</v>
      </c>
      <c r="Q18" s="37">
        <v>6787.5403536853883</v>
      </c>
      <c r="S18" s="37">
        <v>6791.1129529999889</v>
      </c>
      <c r="T18" s="37"/>
      <c r="U18" s="37">
        <v>6681.4534569999869</v>
      </c>
      <c r="V18" s="37"/>
      <c r="W18" s="37">
        <v>5338.888004999988</v>
      </c>
      <c r="X18" s="37"/>
      <c r="Y18" s="37">
        <v>5817.2133121810912</v>
      </c>
      <c r="Z18" s="37"/>
      <c r="AA18" s="37">
        <v>6254.360931999996</v>
      </c>
      <c r="AB18" s="217"/>
      <c r="AC18" s="37">
        <v>5424.3691276621139</v>
      </c>
      <c r="AD18" s="388"/>
      <c r="AE18" s="37">
        <v>6843.1200139999892</v>
      </c>
      <c r="AF18" s="173" t="s">
        <v>93</v>
      </c>
      <c r="AG18" s="37">
        <v>7675.3195130000022</v>
      </c>
      <c r="AH18" s="466"/>
      <c r="AI18" s="37"/>
      <c r="AJ18" s="466"/>
      <c r="AK18" s="37"/>
      <c r="AL18" s="466"/>
      <c r="AM18" s="37"/>
      <c r="AN18" s="24"/>
      <c r="AO18" s="92"/>
      <c r="AP18" s="24" t="s">
        <v>459</v>
      </c>
    </row>
    <row r="19" spans="1:46" ht="11.25" customHeight="1" x14ac:dyDescent="0.25">
      <c r="A19" s="24"/>
      <c r="B19" s="329">
        <v>6</v>
      </c>
      <c r="C19" s="329"/>
      <c r="D19" s="334" t="s">
        <v>460</v>
      </c>
      <c r="E19" s="37">
        <v>13986.400000000001</v>
      </c>
      <c r="F19" s="330"/>
      <c r="G19" s="37">
        <v>12226.099999999999</v>
      </c>
      <c r="H19" s="535"/>
      <c r="I19" s="266">
        <v>12772.029</v>
      </c>
      <c r="J19" s="535"/>
      <c r="K19" s="37">
        <v>13730.608</v>
      </c>
      <c r="L19" s="330"/>
      <c r="M19" s="37">
        <v>15162.62</v>
      </c>
      <c r="N19" s="330"/>
      <c r="O19" s="37">
        <v>15948.52</v>
      </c>
      <c r="P19" s="330"/>
      <c r="Q19" s="37">
        <v>15924.748</v>
      </c>
      <c r="R19" s="330"/>
      <c r="S19" s="37">
        <v>16241.407999999999</v>
      </c>
      <c r="T19" s="330"/>
      <c r="U19" s="37">
        <v>14299.225</v>
      </c>
      <c r="V19" s="330"/>
      <c r="W19" s="37">
        <v>12681.933999999999</v>
      </c>
      <c r="X19" s="330"/>
      <c r="Y19" s="37">
        <v>17471.867000000002</v>
      </c>
      <c r="Z19" s="330"/>
      <c r="AA19" s="37">
        <v>17816.271000000001</v>
      </c>
      <c r="AB19" s="334"/>
      <c r="AC19" s="37">
        <v>18897.03</v>
      </c>
      <c r="AD19" s="388"/>
      <c r="AE19" s="37">
        <v>18880.906999999999</v>
      </c>
      <c r="AF19" s="173"/>
      <c r="AG19" s="37">
        <v>18771.606999999996</v>
      </c>
      <c r="AH19" s="466"/>
      <c r="AI19" s="37"/>
      <c r="AJ19" s="466"/>
      <c r="AK19" s="37"/>
      <c r="AL19" s="466"/>
      <c r="AM19" s="37"/>
      <c r="AN19" s="334"/>
      <c r="AO19" s="92"/>
      <c r="AP19" s="334" t="s">
        <v>461</v>
      </c>
    </row>
    <row r="20" spans="1:46" ht="11.25" customHeight="1" x14ac:dyDescent="0.25">
      <c r="A20" s="24"/>
      <c r="B20" s="52">
        <v>7</v>
      </c>
      <c r="C20" s="52"/>
      <c r="D20" s="24" t="s">
        <v>209</v>
      </c>
      <c r="E20" s="37">
        <v>856.69900000000007</v>
      </c>
      <c r="G20" s="37">
        <v>837.82899999999995</v>
      </c>
      <c r="H20" s="535"/>
      <c r="I20" s="37">
        <v>997.82812999999999</v>
      </c>
      <c r="J20" s="535"/>
      <c r="K20" s="37">
        <v>1138.8009499999998</v>
      </c>
      <c r="M20" s="37">
        <v>1261.2552800000001</v>
      </c>
      <c r="O20" s="37">
        <v>1394.5485103425451</v>
      </c>
      <c r="Q20" s="37">
        <v>1657.08457</v>
      </c>
      <c r="S20" s="37">
        <v>1929.513922383939</v>
      </c>
      <c r="U20" s="37">
        <v>2263.2604378867045</v>
      </c>
      <c r="V20" s="558"/>
      <c r="W20" s="37">
        <v>3613.0008970000004</v>
      </c>
      <c r="X20" s="173">
        <v>1</v>
      </c>
      <c r="Y20" s="37">
        <v>4640.1250918189135</v>
      </c>
      <c r="Z20" s="95"/>
      <c r="AA20" s="37">
        <v>4441.8127391684793</v>
      </c>
      <c r="AB20" s="217"/>
      <c r="AC20" s="37">
        <v>4354.24884336385</v>
      </c>
      <c r="AD20" s="388"/>
      <c r="AE20" s="37">
        <v>4808.6179863522439</v>
      </c>
      <c r="AF20" s="173" t="s">
        <v>93</v>
      </c>
      <c r="AG20" s="37">
        <v>4256.6700959999998</v>
      </c>
      <c r="AH20" s="466"/>
      <c r="AI20" s="37"/>
      <c r="AJ20" s="466"/>
      <c r="AK20" s="37"/>
      <c r="AL20" s="466"/>
      <c r="AM20" s="37"/>
      <c r="AN20" s="24"/>
      <c r="AO20" s="25"/>
      <c r="AP20" s="24" t="s">
        <v>220</v>
      </c>
    </row>
    <row r="21" spans="1:46" ht="11.25" customHeight="1" x14ac:dyDescent="0.25">
      <c r="A21" s="24"/>
      <c r="B21" s="52">
        <v>8</v>
      </c>
      <c r="C21" s="52"/>
      <c r="D21" s="26" t="s">
        <v>464</v>
      </c>
      <c r="E21" s="82">
        <v>22923.387000000002</v>
      </c>
      <c r="F21" s="53"/>
      <c r="G21" s="82">
        <v>20410.504999999997</v>
      </c>
      <c r="H21" s="53"/>
      <c r="I21" s="289">
        <v>20568.634129999999</v>
      </c>
      <c r="J21" s="53"/>
      <c r="K21" s="82">
        <v>22047.008170000001</v>
      </c>
      <c r="L21" s="53"/>
      <c r="M21" s="82">
        <v>23603.976280000003</v>
      </c>
      <c r="N21" s="53"/>
      <c r="O21" s="82">
        <v>24458.480590342544</v>
      </c>
      <c r="P21" s="53"/>
      <c r="Q21" s="82">
        <v>24369.372923685387</v>
      </c>
      <c r="R21" s="53"/>
      <c r="S21" s="82">
        <v>24962.034875383928</v>
      </c>
      <c r="T21" s="53"/>
      <c r="U21" s="82">
        <v>23243.938894886691</v>
      </c>
      <c r="V21" s="559"/>
      <c r="W21" s="82">
        <v>21633.822901999989</v>
      </c>
      <c r="X21" s="173">
        <v>1</v>
      </c>
      <c r="Y21" s="82">
        <v>27929.205404000008</v>
      </c>
      <c r="Z21" s="53"/>
      <c r="AA21" s="82">
        <v>28512.444671168476</v>
      </c>
      <c r="AB21" s="217"/>
      <c r="AC21" s="82">
        <v>28675.647971025963</v>
      </c>
      <c r="AD21" s="388"/>
      <c r="AE21" s="82">
        <v>30532.645000352233</v>
      </c>
      <c r="AF21" s="173" t="s">
        <v>93</v>
      </c>
      <c r="AG21" s="82">
        <v>30703.596609</v>
      </c>
      <c r="AH21" s="466"/>
      <c r="AI21" s="82"/>
      <c r="AJ21" s="466"/>
      <c r="AK21" s="82"/>
      <c r="AL21" s="466"/>
      <c r="AM21" s="82"/>
      <c r="AN21" s="24"/>
      <c r="AO21" s="92"/>
      <c r="AP21" s="26" t="s">
        <v>98</v>
      </c>
    </row>
    <row r="22" spans="1:46" ht="6" customHeight="1" x14ac:dyDescent="0.25">
      <c r="A22" s="24"/>
      <c r="B22" s="44"/>
      <c r="C22" s="44"/>
      <c r="D22" s="71"/>
      <c r="E22" s="102"/>
      <c r="F22" s="155"/>
      <c r="G22" s="102"/>
      <c r="H22" s="155"/>
      <c r="I22" s="102"/>
      <c r="J22" s="155"/>
      <c r="K22" s="102"/>
      <c r="L22" s="155"/>
      <c r="M22" s="102"/>
      <c r="N22" s="155"/>
      <c r="O22" s="102"/>
      <c r="P22" s="155"/>
      <c r="Q22" s="102"/>
      <c r="R22" s="155"/>
      <c r="S22" s="102"/>
      <c r="T22" s="155"/>
      <c r="U22" s="102"/>
      <c r="V22" s="155"/>
      <c r="W22" s="102"/>
      <c r="X22" s="174"/>
      <c r="Y22" s="102"/>
      <c r="Z22" s="155"/>
      <c r="AA22" s="102"/>
      <c r="AB22" s="87"/>
      <c r="AC22" s="102"/>
      <c r="AD22" s="87"/>
      <c r="AE22" s="102"/>
      <c r="AF22" s="102"/>
      <c r="AG22" s="102"/>
      <c r="AH22" s="87"/>
      <c r="AI22" s="102"/>
      <c r="AJ22" s="87"/>
      <c r="AK22" s="102"/>
      <c r="AL22" s="87"/>
      <c r="AM22" s="102"/>
      <c r="AN22" s="87"/>
      <c r="AO22" s="90"/>
      <c r="AP22" s="71"/>
    </row>
    <row r="23" spans="1:46" ht="6" customHeight="1" x14ac:dyDescent="0.25">
      <c r="A23" s="24"/>
      <c r="B23" s="52"/>
      <c r="C23" s="52"/>
      <c r="D23" s="24"/>
      <c r="E23" s="37"/>
      <c r="G23" s="37"/>
      <c r="H23" s="535"/>
      <c r="I23" s="37"/>
      <c r="J23" s="535"/>
      <c r="K23" s="37"/>
      <c r="M23" s="37"/>
      <c r="O23" s="37"/>
      <c r="Q23" s="37"/>
      <c r="S23" s="37"/>
      <c r="U23" s="37"/>
      <c r="W23" s="37"/>
      <c r="Y23" s="37"/>
      <c r="AA23" s="37"/>
      <c r="AB23" s="217"/>
      <c r="AC23" s="37"/>
      <c r="AD23" s="388"/>
      <c r="AE23" s="37"/>
      <c r="AF23" s="173"/>
      <c r="AG23" s="37"/>
      <c r="AH23" s="466"/>
      <c r="AI23" s="37"/>
      <c r="AJ23" s="466"/>
      <c r="AK23" s="37"/>
      <c r="AL23" s="466"/>
      <c r="AM23" s="37"/>
      <c r="AN23" s="24"/>
      <c r="AO23" s="25"/>
      <c r="AP23" s="24"/>
    </row>
    <row r="24" spans="1:46" ht="10.5" customHeight="1" x14ac:dyDescent="0.25">
      <c r="A24" s="24"/>
      <c r="B24" s="52"/>
      <c r="C24" s="52"/>
      <c r="D24" s="80" t="s">
        <v>465</v>
      </c>
      <c r="E24" s="37"/>
      <c r="G24" s="37"/>
      <c r="H24" s="535"/>
      <c r="I24" s="37"/>
      <c r="J24" s="535"/>
      <c r="K24" s="37"/>
      <c r="M24" s="37"/>
      <c r="O24" s="37"/>
      <c r="Q24" s="37"/>
      <c r="S24" s="37"/>
      <c r="U24" s="37"/>
      <c r="W24" s="37"/>
      <c r="Y24" s="37"/>
      <c r="AA24" s="37"/>
      <c r="AB24" s="217"/>
      <c r="AC24" s="37"/>
      <c r="AD24" s="388"/>
      <c r="AE24" s="37"/>
      <c r="AF24" s="173"/>
      <c r="AG24" s="37"/>
      <c r="AH24" s="466"/>
      <c r="AI24" s="37"/>
      <c r="AJ24" s="466"/>
      <c r="AK24" s="37"/>
      <c r="AL24" s="466"/>
      <c r="AM24" s="37"/>
      <c r="AN24" s="24"/>
      <c r="AO24" s="25"/>
      <c r="AP24" s="80" t="s">
        <v>466</v>
      </c>
    </row>
    <row r="25" spans="1:46" ht="11.25" customHeight="1" x14ac:dyDescent="0.25">
      <c r="A25" s="24"/>
      <c r="B25" s="52">
        <v>9</v>
      </c>
      <c r="C25" s="52"/>
      <c r="D25" s="24" t="s">
        <v>458</v>
      </c>
      <c r="E25" s="37">
        <v>28050.860999999997</v>
      </c>
      <c r="G25" s="37">
        <v>27300.218999999997</v>
      </c>
      <c r="H25" s="535"/>
      <c r="I25" s="266">
        <v>26294.52399999999</v>
      </c>
      <c r="J25" s="535"/>
      <c r="K25" s="37">
        <v>26649.304023333334</v>
      </c>
      <c r="M25" s="37">
        <v>26705.946000000004</v>
      </c>
      <c r="O25" s="37">
        <v>28033.214569999996</v>
      </c>
      <c r="Q25" s="37">
        <v>28789.578610000004</v>
      </c>
      <c r="S25" s="37">
        <v>29907.989578999994</v>
      </c>
      <c r="T25" s="37"/>
      <c r="U25" s="37">
        <v>29126.707078333297</v>
      </c>
      <c r="V25" s="37"/>
      <c r="W25" s="37">
        <v>24368.007864999992</v>
      </c>
      <c r="X25" s="37"/>
      <c r="Y25" s="37">
        <v>26795.666722181108</v>
      </c>
      <c r="Z25" s="37"/>
      <c r="AA25" s="37">
        <v>26965.32269199998</v>
      </c>
      <c r="AB25" s="217"/>
      <c r="AC25" s="37">
        <v>25560.138444309217</v>
      </c>
      <c r="AD25" s="388"/>
      <c r="AE25" s="37">
        <v>27834.20034894086</v>
      </c>
      <c r="AF25" s="173" t="s">
        <v>93</v>
      </c>
      <c r="AG25" s="37">
        <v>29023.491489416327</v>
      </c>
      <c r="AH25" s="466"/>
      <c r="AI25" s="37"/>
      <c r="AJ25" s="466"/>
      <c r="AK25" s="37"/>
      <c r="AL25" s="466"/>
      <c r="AM25" s="37"/>
      <c r="AN25" s="24"/>
      <c r="AO25" s="25"/>
      <c r="AP25" s="24" t="s">
        <v>459</v>
      </c>
    </row>
    <row r="26" spans="1:46" ht="11.25" customHeight="1" x14ac:dyDescent="0.25">
      <c r="A26" s="24"/>
      <c r="B26" s="329">
        <v>10</v>
      </c>
      <c r="C26" s="329"/>
      <c r="D26" s="334" t="s">
        <v>460</v>
      </c>
      <c r="E26" s="37">
        <v>24207</v>
      </c>
      <c r="F26" s="330"/>
      <c r="G26" s="37">
        <v>23002.6</v>
      </c>
      <c r="H26" s="535"/>
      <c r="I26" s="266">
        <v>23162.572</v>
      </c>
      <c r="J26" s="535"/>
      <c r="K26" s="37">
        <v>25597.796999999999</v>
      </c>
      <c r="L26" s="330"/>
      <c r="M26" s="37">
        <v>27241.226000000002</v>
      </c>
      <c r="N26" s="330"/>
      <c r="O26" s="37">
        <v>28293.487000000001</v>
      </c>
      <c r="P26" s="330"/>
      <c r="Q26" s="37">
        <v>28655.172999999999</v>
      </c>
      <c r="R26" s="330"/>
      <c r="S26" s="37">
        <v>29924.199999999997</v>
      </c>
      <c r="T26" s="37"/>
      <c r="U26" s="37">
        <v>28244.756999999998</v>
      </c>
      <c r="V26" s="37"/>
      <c r="W26" s="37">
        <v>21985.097000000002</v>
      </c>
      <c r="X26" s="37"/>
      <c r="Y26" s="37">
        <v>30214.712</v>
      </c>
      <c r="Z26" s="37"/>
      <c r="AA26" s="37">
        <v>29330.440000000002</v>
      </c>
      <c r="AB26" s="334"/>
      <c r="AC26" s="37">
        <v>29055.760999999999</v>
      </c>
      <c r="AD26" s="388"/>
      <c r="AE26" s="37">
        <v>28804.514499999997</v>
      </c>
      <c r="AF26" s="173"/>
      <c r="AG26" s="37">
        <v>28598.102999999999</v>
      </c>
      <c r="AH26" s="466"/>
      <c r="AI26" s="37"/>
      <c r="AJ26" s="466"/>
      <c r="AK26" s="37"/>
      <c r="AL26" s="466"/>
      <c r="AM26" s="37"/>
      <c r="AN26" s="334"/>
      <c r="AO26" s="331"/>
      <c r="AP26" s="334" t="s">
        <v>461</v>
      </c>
    </row>
    <row r="27" spans="1:46" ht="11.25" customHeight="1" x14ac:dyDescent="0.25">
      <c r="A27" s="24"/>
      <c r="B27" s="52">
        <v>11</v>
      </c>
      <c r="C27" s="52"/>
      <c r="D27" s="24" t="s">
        <v>209</v>
      </c>
      <c r="E27" s="37">
        <v>4995.277</v>
      </c>
      <c r="G27" s="37">
        <v>4902.5250000000005</v>
      </c>
      <c r="H27" s="535"/>
      <c r="I27" s="37">
        <v>5322.5301899999995</v>
      </c>
      <c r="J27" s="535"/>
      <c r="K27" s="37">
        <v>5626.9384133333324</v>
      </c>
      <c r="M27" s="37">
        <v>6210.2349000000004</v>
      </c>
      <c r="O27" s="37">
        <v>6871.3895103425466</v>
      </c>
      <c r="Q27" s="37">
        <v>7499.7226700000001</v>
      </c>
      <c r="S27" s="37">
        <v>7976.4001963839382</v>
      </c>
      <c r="T27" s="37"/>
      <c r="U27" s="37">
        <v>8260.7974305533753</v>
      </c>
      <c r="V27" s="558"/>
      <c r="W27" s="37">
        <v>10113.275712999999</v>
      </c>
      <c r="X27" s="173">
        <v>1</v>
      </c>
      <c r="Y27" s="37">
        <v>11318.176228785202</v>
      </c>
      <c r="Z27" s="95"/>
      <c r="AA27" s="37">
        <v>11610.922097368479</v>
      </c>
      <c r="AB27" s="217"/>
      <c r="AC27" s="37">
        <v>11172.795977120148</v>
      </c>
      <c r="AD27" s="388"/>
      <c r="AE27" s="37">
        <v>10407.86293523008</v>
      </c>
      <c r="AF27" s="173" t="s">
        <v>93</v>
      </c>
      <c r="AG27" s="37">
        <v>10413.295000681219</v>
      </c>
      <c r="AH27" s="466"/>
      <c r="AI27" s="37"/>
      <c r="AJ27" s="466"/>
      <c r="AK27" s="37"/>
      <c r="AL27" s="466"/>
      <c r="AM27" s="37"/>
      <c r="AN27" s="24"/>
      <c r="AO27" s="25"/>
      <c r="AP27" s="24" t="s">
        <v>220</v>
      </c>
    </row>
    <row r="28" spans="1:46" s="517" customFormat="1" ht="11.25" customHeight="1" x14ac:dyDescent="0.25">
      <c r="A28" s="519"/>
      <c r="B28" s="516">
        <v>12</v>
      </c>
      <c r="C28" s="516"/>
      <c r="D28" s="32" t="s">
        <v>1220</v>
      </c>
      <c r="E28" s="37">
        <v>3950.4780000000005</v>
      </c>
      <c r="F28" s="535"/>
      <c r="G28" s="37">
        <v>3884.181</v>
      </c>
      <c r="H28" s="535"/>
      <c r="I28" s="37">
        <v>4163.4066899999998</v>
      </c>
      <c r="J28" s="535"/>
      <c r="K28" s="37">
        <v>4174.3646233333329</v>
      </c>
      <c r="L28" s="535"/>
      <c r="M28" s="37">
        <v>4667.0225086349355</v>
      </c>
      <c r="N28" s="535"/>
      <c r="O28" s="37">
        <v>5205.1842300333155</v>
      </c>
      <c r="P28" s="535"/>
      <c r="Q28" s="37">
        <v>5239.6030287793528</v>
      </c>
      <c r="R28" s="535"/>
      <c r="S28" s="37">
        <v>5512.949003664372</v>
      </c>
      <c r="T28" s="37"/>
      <c r="U28" s="37">
        <v>5651.2593651660836</v>
      </c>
      <c r="V28" s="558"/>
      <c r="W28" s="37">
        <v>7132.6194373333328</v>
      </c>
      <c r="X28" s="173"/>
      <c r="Y28" s="37">
        <v>7373.0977298044518</v>
      </c>
      <c r="Z28" s="95"/>
      <c r="AA28" s="37">
        <v>7617.8692827324721</v>
      </c>
      <c r="AB28" s="536"/>
      <c r="AC28" s="37">
        <v>7453.3541823200103</v>
      </c>
      <c r="AD28" s="536"/>
      <c r="AE28" s="37">
        <v>6284.505722089867</v>
      </c>
      <c r="AF28" s="173" t="s">
        <v>93</v>
      </c>
      <c r="AG28" s="37">
        <v>6326.9940601004664</v>
      </c>
      <c r="AH28" s="519"/>
      <c r="AI28" s="37"/>
      <c r="AJ28" s="519"/>
      <c r="AK28" s="37"/>
      <c r="AL28" s="519"/>
      <c r="AM28" s="37"/>
      <c r="AN28" s="519"/>
      <c r="AO28" s="518"/>
      <c r="AP28" s="539" t="s">
        <v>1222</v>
      </c>
    </row>
    <row r="29" spans="1:46" s="517" customFormat="1" ht="11.25" customHeight="1" x14ac:dyDescent="0.25">
      <c r="A29" s="519"/>
      <c r="B29" s="516">
        <v>13</v>
      </c>
      <c r="C29" s="516"/>
      <c r="D29" s="32" t="s">
        <v>1221</v>
      </c>
      <c r="E29" s="37">
        <v>1044.799</v>
      </c>
      <c r="F29" s="535"/>
      <c r="G29" s="37">
        <v>1018.3439999999999</v>
      </c>
      <c r="H29" s="535"/>
      <c r="I29" s="37">
        <v>1159.1234999999999</v>
      </c>
      <c r="J29" s="535"/>
      <c r="K29" s="37">
        <v>1452.5737899999999</v>
      </c>
      <c r="L29" s="535"/>
      <c r="M29" s="37">
        <v>1543.2123913650646</v>
      </c>
      <c r="N29" s="535"/>
      <c r="O29" s="37">
        <v>1666.2052803092297</v>
      </c>
      <c r="P29" s="535"/>
      <c r="Q29" s="37">
        <v>2260.1196412206464</v>
      </c>
      <c r="R29" s="535"/>
      <c r="S29" s="37">
        <v>2463.4511927195658</v>
      </c>
      <c r="T29" s="37"/>
      <c r="U29" s="37">
        <v>2609.5380653872908</v>
      </c>
      <c r="V29" s="558"/>
      <c r="W29" s="37">
        <v>2980.6562756666667</v>
      </c>
      <c r="X29" s="173"/>
      <c r="Y29" s="37">
        <v>3945.0784989807503</v>
      </c>
      <c r="Z29" s="95"/>
      <c r="AA29" s="37">
        <v>3993.0528146360061</v>
      </c>
      <c r="AB29" s="536"/>
      <c r="AC29" s="37">
        <v>3719.4417948001374</v>
      </c>
      <c r="AD29" s="536"/>
      <c r="AE29" s="37">
        <v>4123.3572131402125</v>
      </c>
      <c r="AF29" s="173" t="s">
        <v>93</v>
      </c>
      <c r="AG29" s="37">
        <v>4086.3009405807516</v>
      </c>
      <c r="AH29" s="519"/>
      <c r="AI29" s="37"/>
      <c r="AJ29" s="519"/>
      <c r="AK29" s="37"/>
      <c r="AL29" s="519"/>
      <c r="AM29" s="37"/>
      <c r="AN29" s="519"/>
      <c r="AO29" s="518"/>
      <c r="AP29" s="540" t="s">
        <v>1223</v>
      </c>
      <c r="AR29" s="101"/>
      <c r="AS29" s="101"/>
      <c r="AT29" s="101"/>
    </row>
    <row r="30" spans="1:46" ht="11.25" customHeight="1" x14ac:dyDescent="0.25">
      <c r="A30" s="24"/>
      <c r="B30" s="52">
        <v>14</v>
      </c>
      <c r="C30" s="52"/>
      <c r="D30" s="26" t="s">
        <v>81</v>
      </c>
      <c r="E30" s="82">
        <v>57253.137999999999</v>
      </c>
      <c r="F30" s="53"/>
      <c r="G30" s="82">
        <v>55205.343999999997</v>
      </c>
      <c r="H30" s="53"/>
      <c r="I30" s="289">
        <v>54779.626189999995</v>
      </c>
      <c r="J30" s="53"/>
      <c r="K30" s="82">
        <v>57874.039436666666</v>
      </c>
      <c r="L30" s="53"/>
      <c r="M30" s="82">
        <v>60157.406900000002</v>
      </c>
      <c r="N30" s="53"/>
      <c r="O30" s="82">
        <v>63198.091080342543</v>
      </c>
      <c r="P30" s="95"/>
      <c r="Q30" s="82">
        <v>64944.474279999995</v>
      </c>
      <c r="R30" s="53"/>
      <c r="S30" s="82">
        <v>67808.589775383924</v>
      </c>
      <c r="T30" s="53"/>
      <c r="U30" s="82">
        <v>65632.261508886673</v>
      </c>
      <c r="V30" s="559"/>
      <c r="W30" s="82">
        <v>56466.380577999997</v>
      </c>
      <c r="X30" s="173">
        <v>1</v>
      </c>
      <c r="Y30" s="82">
        <v>68328.554950966311</v>
      </c>
      <c r="Z30" s="53"/>
      <c r="AA30" s="82">
        <v>67906.684789368461</v>
      </c>
      <c r="AB30" s="217"/>
      <c r="AC30" s="82">
        <f>AC25+AC26+AC27</f>
        <v>65788.695421429366</v>
      </c>
      <c r="AD30" s="388"/>
      <c r="AE30" s="82">
        <v>67046.57778417095</v>
      </c>
      <c r="AF30" s="173" t="s">
        <v>93</v>
      </c>
      <c r="AG30" s="82">
        <v>68034.889490097543</v>
      </c>
      <c r="AH30" s="466"/>
      <c r="AI30" s="82"/>
      <c r="AJ30" s="466"/>
      <c r="AK30" s="82"/>
      <c r="AL30" s="466"/>
      <c r="AM30" s="82"/>
      <c r="AN30" s="24"/>
      <c r="AO30" s="25"/>
      <c r="AP30" s="26" t="s">
        <v>303</v>
      </c>
      <c r="AR30" s="101"/>
      <c r="AS30" s="101"/>
      <c r="AT30" s="101"/>
    </row>
    <row r="31" spans="1:46" ht="11.25" customHeight="1" x14ac:dyDescent="0.25">
      <c r="A31" s="24"/>
      <c r="B31" s="52">
        <v>15</v>
      </c>
      <c r="C31" s="52"/>
      <c r="D31" s="24" t="s">
        <v>467</v>
      </c>
      <c r="E31" s="37">
        <v>10605.648999999998</v>
      </c>
      <c r="G31" s="37">
        <v>11812.550000000003</v>
      </c>
      <c r="H31" s="535"/>
      <c r="I31" s="266">
        <v>12735.878080000002</v>
      </c>
      <c r="J31" s="535"/>
      <c r="K31" s="37">
        <v>12640.489243333337</v>
      </c>
      <c r="M31" s="37">
        <v>13464.916999999994</v>
      </c>
      <c r="O31" s="37">
        <v>15318.488244819651</v>
      </c>
      <c r="P31" s="95"/>
      <c r="Q31" s="37">
        <v>17701.759770000001</v>
      </c>
      <c r="S31" s="37">
        <v>16414.449854736842</v>
      </c>
      <c r="U31" s="37">
        <v>16621.339736000009</v>
      </c>
      <c r="W31" s="37">
        <v>14621.278086000006</v>
      </c>
      <c r="X31" s="95"/>
      <c r="Y31" s="37">
        <v>15237.879890000004</v>
      </c>
      <c r="Z31" s="95"/>
      <c r="AA31" s="37">
        <v>13262.268778199999</v>
      </c>
      <c r="AB31" s="217"/>
      <c r="AC31" s="37">
        <v>12828.778210000019</v>
      </c>
      <c r="AD31" s="388"/>
      <c r="AE31" s="37">
        <v>9277.7831027289722</v>
      </c>
      <c r="AF31" s="173" t="s">
        <v>93</v>
      </c>
      <c r="AG31" s="37">
        <v>9088.9625757882422</v>
      </c>
      <c r="AH31" s="466"/>
      <c r="AI31" s="37"/>
      <c r="AJ31" s="466"/>
      <c r="AK31" s="37"/>
      <c r="AL31" s="466"/>
      <c r="AM31" s="37"/>
      <c r="AN31" s="24"/>
      <c r="AO31" s="25"/>
      <c r="AP31" s="24" t="s">
        <v>468</v>
      </c>
      <c r="AR31" s="101"/>
    </row>
    <row r="32" spans="1:46" ht="10.5" customHeight="1" x14ac:dyDescent="0.25">
      <c r="A32" s="24"/>
      <c r="B32" s="52"/>
      <c r="C32" s="52"/>
      <c r="D32" s="24" t="s">
        <v>469</v>
      </c>
      <c r="E32" s="92"/>
      <c r="F32" s="92"/>
      <c r="G32" s="92"/>
      <c r="H32" s="92"/>
      <c r="I32" s="92"/>
      <c r="J32" s="92"/>
      <c r="K32" s="92"/>
      <c r="L32" s="92"/>
      <c r="M32" s="92"/>
      <c r="N32" s="92"/>
      <c r="O32" s="92"/>
      <c r="P32" s="92"/>
      <c r="Q32" s="92"/>
      <c r="R32" s="92"/>
      <c r="S32" s="92"/>
      <c r="T32" s="92"/>
      <c r="U32" s="92"/>
      <c r="V32" s="92"/>
      <c r="Y32" s="92"/>
      <c r="Z32" s="92"/>
      <c r="AA32" s="37"/>
      <c r="AB32" s="92"/>
      <c r="AC32" s="37"/>
      <c r="AD32" s="92"/>
      <c r="AE32" s="37"/>
      <c r="AF32" s="92"/>
      <c r="AG32" s="37"/>
      <c r="AH32" s="92"/>
      <c r="AI32" s="37"/>
      <c r="AJ32" s="92"/>
      <c r="AK32" s="37"/>
      <c r="AL32" s="92"/>
      <c r="AM32" s="37"/>
      <c r="AN32" s="92"/>
      <c r="AO32" s="25"/>
      <c r="AP32" s="24" t="s">
        <v>470</v>
      </c>
      <c r="AR32" s="294"/>
    </row>
    <row r="33" spans="1:44" ht="6" customHeight="1" x14ac:dyDescent="0.25">
      <c r="A33" s="24"/>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row>
    <row r="34" spans="1:44" ht="6" customHeight="1" x14ac:dyDescent="0.25">
      <c r="C34" s="4"/>
      <c r="D34" s="4"/>
      <c r="E34" s="4"/>
      <c r="F34" s="4"/>
      <c r="G34" s="532"/>
      <c r="H34" s="532"/>
      <c r="I34" s="532"/>
      <c r="J34" s="532"/>
      <c r="K34" s="4"/>
      <c r="L34" s="4"/>
      <c r="M34" s="4"/>
      <c r="N34" s="4"/>
      <c r="O34" s="4"/>
      <c r="P34" s="4"/>
      <c r="Q34" s="4"/>
      <c r="R34" s="4"/>
      <c r="S34" s="4"/>
      <c r="T34" s="4"/>
      <c r="U34" s="4"/>
      <c r="V34" s="4"/>
      <c r="W34" s="4"/>
      <c r="X34" s="4"/>
      <c r="Y34" s="5"/>
      <c r="Z34" s="4"/>
      <c r="AA34" s="4"/>
      <c r="AB34" s="4"/>
      <c r="AC34" s="4"/>
      <c r="AD34" s="4"/>
      <c r="AE34" s="456"/>
      <c r="AF34" s="456"/>
      <c r="AG34" s="456"/>
      <c r="AH34" s="456"/>
      <c r="AI34" s="456"/>
      <c r="AJ34" s="456"/>
      <c r="AK34" s="456"/>
      <c r="AL34" s="456"/>
      <c r="AM34" s="4"/>
      <c r="AN34" s="4"/>
    </row>
    <row r="35" spans="1:44" ht="14.25" customHeight="1" x14ac:dyDescent="0.25">
      <c r="B35" s="19" t="s">
        <v>471</v>
      </c>
      <c r="C35" s="19"/>
      <c r="D35" s="64"/>
      <c r="E35" s="64"/>
      <c r="F35" s="64"/>
      <c r="G35" s="64"/>
      <c r="H35" s="64"/>
      <c r="I35" s="64"/>
      <c r="J35" s="64"/>
      <c r="K35" s="64"/>
      <c r="L35" s="64"/>
      <c r="M35" s="64"/>
      <c r="N35" s="64"/>
      <c r="O35" s="64"/>
      <c r="P35" s="64"/>
      <c r="Q35" s="64"/>
      <c r="R35" s="64"/>
      <c r="S35" s="4"/>
      <c r="T35" s="4"/>
      <c r="U35" s="4"/>
      <c r="V35" s="4"/>
      <c r="W35" s="4"/>
      <c r="X35" s="4"/>
      <c r="Y35" s="4"/>
      <c r="Z35" s="4"/>
      <c r="AA35" s="4"/>
      <c r="AB35" s="4"/>
      <c r="AC35" s="4"/>
      <c r="AD35" s="4"/>
      <c r="AE35" s="456"/>
      <c r="AF35" s="456"/>
      <c r="AG35" s="456"/>
      <c r="AH35" s="456"/>
      <c r="AI35" s="456"/>
      <c r="AJ35" s="456"/>
      <c r="AK35" s="456"/>
      <c r="AL35" s="456"/>
      <c r="AM35" s="4"/>
      <c r="AN35" s="4"/>
    </row>
    <row r="36" spans="1:44" ht="6" customHeight="1" x14ac:dyDescent="0.25">
      <c r="B36" s="6"/>
      <c r="C36" s="6"/>
      <c r="D36" s="6"/>
      <c r="E36" s="6"/>
      <c r="F36" s="6"/>
      <c r="G36" s="533"/>
      <c r="H36" s="533"/>
      <c r="I36" s="533"/>
      <c r="J36" s="533"/>
      <c r="K36" s="6"/>
      <c r="L36" s="6"/>
      <c r="M36" s="6"/>
      <c r="N36" s="6"/>
      <c r="O36" s="6"/>
      <c r="P36" s="6"/>
      <c r="Q36" s="6"/>
      <c r="R36" s="6"/>
      <c r="S36" s="6"/>
      <c r="T36" s="6"/>
      <c r="U36" s="6"/>
      <c r="V36" s="6"/>
      <c r="W36" s="6"/>
      <c r="X36" s="6"/>
      <c r="Y36" s="6"/>
      <c r="Z36" s="6"/>
      <c r="AA36" s="202"/>
      <c r="AB36" s="202"/>
      <c r="AC36" s="380"/>
      <c r="AD36" s="380"/>
      <c r="AE36" s="457"/>
      <c r="AF36" s="457"/>
      <c r="AG36" s="457"/>
      <c r="AH36" s="457"/>
      <c r="AI36" s="457"/>
      <c r="AJ36" s="457"/>
      <c r="AK36" s="457"/>
      <c r="AL36" s="457"/>
      <c r="AM36" s="6"/>
      <c r="AN36" s="6"/>
      <c r="AO36" s="21"/>
      <c r="AP36" s="21"/>
    </row>
    <row r="37" spans="1:44" ht="6" customHeight="1" x14ac:dyDescent="0.25">
      <c r="B37" s="4"/>
      <c r="C37" s="4"/>
      <c r="D37" s="4"/>
      <c r="E37" s="4"/>
      <c r="F37" s="4"/>
      <c r="G37" s="532"/>
      <c r="H37" s="532"/>
      <c r="I37" s="532"/>
      <c r="J37" s="532"/>
      <c r="K37" s="4"/>
      <c r="L37" s="4"/>
      <c r="M37" s="4"/>
      <c r="N37" s="4"/>
      <c r="O37" s="4"/>
      <c r="P37" s="4"/>
      <c r="Q37" s="4"/>
      <c r="R37" s="4"/>
      <c r="S37" s="4"/>
      <c r="T37" s="4"/>
      <c r="U37" s="4"/>
      <c r="V37" s="4"/>
      <c r="W37" s="4"/>
      <c r="X37" s="4"/>
      <c r="Y37" s="4"/>
      <c r="Z37" s="4"/>
      <c r="AA37" s="4"/>
      <c r="AB37" s="4"/>
      <c r="AC37" s="4"/>
      <c r="AD37" s="4"/>
      <c r="AE37" s="456"/>
      <c r="AF37" s="456"/>
      <c r="AG37" s="456"/>
      <c r="AH37" s="456"/>
      <c r="AI37" s="456"/>
      <c r="AJ37" s="456"/>
      <c r="AK37" s="456"/>
      <c r="AL37" s="456"/>
      <c r="AM37" s="4"/>
      <c r="AN37" s="4"/>
    </row>
    <row r="38" spans="1:44" ht="15" customHeight="1" x14ac:dyDescent="0.25">
      <c r="B38" s="648" t="s">
        <v>199</v>
      </c>
      <c r="C38" s="648"/>
      <c r="D38" s="648"/>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54" t="s">
        <v>472</v>
      </c>
      <c r="AP38" s="654"/>
    </row>
    <row r="39" spans="1:44" x14ac:dyDescent="0.25">
      <c r="B39" s="646" t="s">
        <v>473</v>
      </c>
      <c r="C39" s="646"/>
      <c r="D39" s="646"/>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c r="AH39" s="638"/>
      <c r="AI39" s="638"/>
      <c r="AJ39" s="638"/>
      <c r="AK39" s="638"/>
      <c r="AL39" s="638"/>
      <c r="AM39" s="638"/>
      <c r="AN39" s="638"/>
      <c r="AO39" s="655"/>
      <c r="AP39" s="655"/>
    </row>
    <row r="40" spans="1:44" ht="4.5" customHeight="1" x14ac:dyDescent="0.25">
      <c r="B40" s="52"/>
      <c r="C40" s="52"/>
      <c r="D40" s="24"/>
      <c r="E40" s="25"/>
      <c r="F40" s="25"/>
      <c r="G40" s="534"/>
      <c r="H40" s="534"/>
      <c r="I40" s="534"/>
      <c r="J40" s="534"/>
      <c r="K40" s="25"/>
      <c r="L40" s="25"/>
      <c r="M40" s="25"/>
      <c r="N40" s="25"/>
      <c r="O40" s="25"/>
      <c r="P40" s="25"/>
      <c r="Q40" s="25"/>
      <c r="R40" s="25"/>
      <c r="S40" s="25"/>
      <c r="T40" s="25"/>
      <c r="U40" s="25"/>
      <c r="V40" s="25"/>
      <c r="W40" s="25"/>
      <c r="X40" s="25"/>
      <c r="Y40" s="25"/>
      <c r="Z40" s="25"/>
      <c r="AA40" s="212"/>
      <c r="AB40" s="212"/>
      <c r="AC40" s="385"/>
      <c r="AD40" s="385"/>
      <c r="AE40" s="461"/>
      <c r="AF40" s="461"/>
      <c r="AG40" s="461"/>
      <c r="AH40" s="461"/>
      <c r="AI40" s="461"/>
      <c r="AJ40" s="461"/>
      <c r="AK40" s="461"/>
      <c r="AL40" s="461"/>
      <c r="AM40" s="25"/>
      <c r="AN40" s="25"/>
      <c r="AO40" s="25"/>
      <c r="AP40" s="24"/>
    </row>
    <row r="41" spans="1:44" ht="10.5" customHeight="1" x14ac:dyDescent="0.25">
      <c r="B41" s="52"/>
      <c r="C41" s="52"/>
      <c r="D41" s="80" t="s">
        <v>30</v>
      </c>
      <c r="E41" s="92"/>
      <c r="F41" s="25"/>
      <c r="G41" s="92"/>
      <c r="H41" s="534"/>
      <c r="I41" s="92"/>
      <c r="J41" s="534"/>
      <c r="K41" s="92"/>
      <c r="L41" s="25"/>
      <c r="M41" s="92"/>
      <c r="N41" s="25"/>
      <c r="O41" s="92"/>
      <c r="P41" s="25"/>
      <c r="Q41" s="92"/>
      <c r="R41" s="25"/>
      <c r="S41" s="92"/>
      <c r="T41" s="25"/>
      <c r="U41" s="92"/>
      <c r="V41" s="25"/>
      <c r="W41" s="92"/>
      <c r="X41" s="25"/>
      <c r="Y41" s="92"/>
      <c r="Z41" s="25"/>
      <c r="AA41" s="92"/>
      <c r="AB41" s="212"/>
      <c r="AC41" s="92"/>
      <c r="AD41" s="385"/>
      <c r="AE41" s="92"/>
      <c r="AF41" s="461"/>
      <c r="AG41" s="92"/>
      <c r="AH41" s="461"/>
      <c r="AI41" s="92"/>
      <c r="AJ41" s="461"/>
      <c r="AK41" s="92"/>
      <c r="AL41" s="461"/>
      <c r="AM41" s="92"/>
      <c r="AN41" s="25"/>
      <c r="AO41" s="25"/>
      <c r="AP41" s="80" t="s">
        <v>457</v>
      </c>
    </row>
    <row r="42" spans="1:44" ht="11.25" customHeight="1" x14ac:dyDescent="0.25">
      <c r="B42" s="52">
        <v>16</v>
      </c>
      <c r="C42" s="52"/>
      <c r="D42" s="24" t="s">
        <v>458</v>
      </c>
      <c r="E42" s="37">
        <v>8310.59</v>
      </c>
      <c r="G42" s="37">
        <v>8509.7767640000002</v>
      </c>
      <c r="H42" s="535"/>
      <c r="I42" s="266">
        <v>8202.0906240000004</v>
      </c>
      <c r="J42" s="535"/>
      <c r="K42" s="37">
        <v>8328.0352099999982</v>
      </c>
      <c r="M42" s="37">
        <v>8365.6000289999993</v>
      </c>
      <c r="O42" s="37">
        <v>8922.7132299999994</v>
      </c>
      <c r="P42" s="95"/>
      <c r="Q42" s="37">
        <v>9339.1090661589442</v>
      </c>
      <c r="S42" s="37">
        <v>9824.4742190000015</v>
      </c>
      <c r="T42" s="37"/>
      <c r="U42" s="37">
        <v>9579.2644307000082</v>
      </c>
      <c r="V42" s="37"/>
      <c r="W42" s="37">
        <v>8028.3917348350024</v>
      </c>
      <c r="X42" s="37"/>
      <c r="Y42" s="37">
        <v>8911.3189830649972</v>
      </c>
      <c r="Z42" s="37"/>
      <c r="AA42" s="37">
        <v>8550.1856218295379</v>
      </c>
      <c r="AB42" s="31"/>
      <c r="AC42" s="37">
        <v>8507.2815084795966</v>
      </c>
      <c r="AD42" s="31"/>
      <c r="AE42" s="37">
        <v>8331.1942377620035</v>
      </c>
      <c r="AF42" s="173" t="s">
        <v>93</v>
      </c>
      <c r="AG42" s="37">
        <v>8416.4943228653501</v>
      </c>
      <c r="AH42" s="31"/>
      <c r="AI42" s="37"/>
      <c r="AJ42" s="31"/>
      <c r="AK42" s="37"/>
      <c r="AL42" s="31"/>
      <c r="AM42" s="37"/>
      <c r="AN42" s="31"/>
      <c r="AO42" s="92"/>
      <c r="AP42" s="24" t="s">
        <v>459</v>
      </c>
      <c r="AR42" s="101"/>
    </row>
    <row r="43" spans="1:44" ht="11.25" customHeight="1" x14ac:dyDescent="0.25">
      <c r="B43" s="52">
        <v>17</v>
      </c>
      <c r="C43" s="52"/>
      <c r="D43" s="334" t="s">
        <v>460</v>
      </c>
      <c r="E43" s="37">
        <v>1727</v>
      </c>
      <c r="F43" s="330"/>
      <c r="G43" s="37">
        <v>1830.5989999999999</v>
      </c>
      <c r="H43" s="535"/>
      <c r="I43" s="266">
        <v>1833.9860000000001</v>
      </c>
      <c r="J43" s="535"/>
      <c r="K43" s="37">
        <v>2031.297</v>
      </c>
      <c r="L43" s="330"/>
      <c r="M43" s="37">
        <v>2050.2689999999998</v>
      </c>
      <c r="N43" s="330"/>
      <c r="O43" s="37">
        <v>2048.3139999999999</v>
      </c>
      <c r="P43" s="330"/>
      <c r="Q43" s="37">
        <v>2164.476071</v>
      </c>
      <c r="R43" s="330"/>
      <c r="S43" s="37">
        <v>2238.1519819999999</v>
      </c>
      <c r="T43" s="330"/>
      <c r="U43" s="37">
        <v>2331.9744529999998</v>
      </c>
      <c r="V43" s="330"/>
      <c r="W43" s="37">
        <v>1548.2078388999998</v>
      </c>
      <c r="X43" s="330"/>
      <c r="Y43" s="37">
        <v>2173.39</v>
      </c>
      <c r="Z43" s="330"/>
      <c r="AA43" s="37">
        <v>2072.5857216000004</v>
      </c>
      <c r="AB43" s="92"/>
      <c r="AC43" s="37">
        <v>1868.5061555</v>
      </c>
      <c r="AD43" s="92"/>
      <c r="AE43" s="37">
        <v>1807.9601235000005</v>
      </c>
      <c r="AF43" s="173"/>
      <c r="AG43" s="37">
        <v>1794.6449457999997</v>
      </c>
      <c r="AH43" s="92"/>
      <c r="AI43" s="37"/>
      <c r="AJ43" s="92"/>
      <c r="AK43" s="37"/>
      <c r="AL43" s="92"/>
      <c r="AM43" s="37"/>
      <c r="AN43" s="92"/>
      <c r="AO43" s="92"/>
      <c r="AP43" s="334" t="s">
        <v>461</v>
      </c>
    </row>
    <row r="44" spans="1:44" ht="11.25" customHeight="1" x14ac:dyDescent="0.25">
      <c r="B44" s="52">
        <v>18</v>
      </c>
      <c r="C44" s="52"/>
      <c r="D44" s="24" t="s">
        <v>209</v>
      </c>
      <c r="E44" s="37">
        <v>2377.0003120000001</v>
      </c>
      <c r="G44" s="37">
        <v>2160.3369429999998</v>
      </c>
      <c r="H44" s="535"/>
      <c r="I44" s="37">
        <v>2367.5386750000002</v>
      </c>
      <c r="J44" s="535"/>
      <c r="K44" s="37">
        <v>2496.7207666666668</v>
      </c>
      <c r="M44" s="37">
        <v>2773.9110589999996</v>
      </c>
      <c r="O44" s="37">
        <v>3153.4780850000002</v>
      </c>
      <c r="P44" s="181"/>
      <c r="Q44" s="37">
        <v>3390.8223730000004</v>
      </c>
      <c r="S44" s="37">
        <v>3618.7122810000001</v>
      </c>
      <c r="U44" s="37">
        <v>3871.2196871181645</v>
      </c>
      <c r="W44" s="37">
        <v>3599.5893994749999</v>
      </c>
      <c r="Y44" s="37">
        <v>3743.5352238959545</v>
      </c>
      <c r="Z44" s="95"/>
      <c r="AA44" s="37">
        <v>3826.3990244284528</v>
      </c>
      <c r="AB44" s="92"/>
      <c r="AC44" s="37">
        <v>3545.8177144869442</v>
      </c>
      <c r="AD44" s="92"/>
      <c r="AE44" s="37">
        <v>2989.5948993392758</v>
      </c>
      <c r="AF44" s="173" t="s">
        <v>93</v>
      </c>
      <c r="AG44" s="37">
        <v>3244.5811397545062</v>
      </c>
      <c r="AH44" s="92"/>
      <c r="AI44" s="37"/>
      <c r="AJ44" s="92"/>
      <c r="AK44" s="37"/>
      <c r="AL44" s="92"/>
      <c r="AM44" s="37"/>
      <c r="AN44" s="92"/>
      <c r="AO44" s="92"/>
      <c r="AP44" s="24" t="s">
        <v>220</v>
      </c>
    </row>
    <row r="45" spans="1:44" ht="11.25" customHeight="1" x14ac:dyDescent="0.25">
      <c r="B45" s="52">
        <v>19</v>
      </c>
      <c r="C45" s="52"/>
      <c r="D45" s="26" t="s">
        <v>462</v>
      </c>
      <c r="E45" s="82">
        <v>12414.590312</v>
      </c>
      <c r="F45" s="53"/>
      <c r="G45" s="82">
        <v>12500.712707000001</v>
      </c>
      <c r="H45" s="53"/>
      <c r="I45" s="289">
        <v>12403.615299000001</v>
      </c>
      <c r="J45" s="53"/>
      <c r="K45" s="82">
        <v>12856.052976666666</v>
      </c>
      <c r="L45" s="53"/>
      <c r="M45" s="82">
        <v>13189.780088</v>
      </c>
      <c r="N45" s="53"/>
      <c r="O45" s="82">
        <v>14124.505315</v>
      </c>
      <c r="P45" s="95"/>
      <c r="Q45" s="82">
        <v>14894.407510158946</v>
      </c>
      <c r="R45" s="53"/>
      <c r="S45" s="82">
        <v>15681.338482000001</v>
      </c>
      <c r="T45" s="53"/>
      <c r="U45" s="82">
        <v>15782.458570818171</v>
      </c>
      <c r="V45" s="53"/>
      <c r="W45" s="82">
        <v>13176.188973210003</v>
      </c>
      <c r="X45" s="53"/>
      <c r="Y45" s="82">
        <v>14828.244206960951</v>
      </c>
      <c r="Z45" s="53"/>
      <c r="AA45" s="82">
        <v>14449.170367857991</v>
      </c>
      <c r="AB45" s="92"/>
      <c r="AC45" s="82">
        <v>13921.60537846654</v>
      </c>
      <c r="AD45" s="92"/>
      <c r="AE45" s="82">
        <v>13128.74926060128</v>
      </c>
      <c r="AF45" s="173" t="s">
        <v>93</v>
      </c>
      <c r="AG45" s="82">
        <v>13455.720408419855</v>
      </c>
      <c r="AH45" s="92"/>
      <c r="AI45" s="82"/>
      <c r="AJ45" s="92"/>
      <c r="AK45" s="82"/>
      <c r="AL45" s="92"/>
      <c r="AM45" s="82"/>
      <c r="AN45" s="92"/>
      <c r="AO45" s="92"/>
      <c r="AP45" s="26" t="s">
        <v>98</v>
      </c>
    </row>
    <row r="46" spans="1:44" ht="6" customHeight="1" x14ac:dyDescent="0.25">
      <c r="B46" s="44"/>
      <c r="C46" s="44"/>
      <c r="D46" s="71"/>
      <c r="E46" s="102"/>
      <c r="F46" s="155"/>
      <c r="G46" s="102"/>
      <c r="H46" s="155"/>
      <c r="I46" s="102"/>
      <c r="J46" s="155"/>
      <c r="K46" s="102"/>
      <c r="L46" s="155"/>
      <c r="M46" s="102"/>
      <c r="N46" s="155"/>
      <c r="O46" s="102"/>
      <c r="P46" s="155"/>
      <c r="Q46" s="102"/>
      <c r="R46" s="155"/>
      <c r="S46" s="102"/>
      <c r="T46" s="155"/>
      <c r="U46" s="102"/>
      <c r="V46" s="155"/>
      <c r="W46" s="102"/>
      <c r="X46" s="155"/>
      <c r="Y46" s="102"/>
      <c r="Z46" s="155"/>
      <c r="AA46" s="102"/>
      <c r="AB46" s="90"/>
      <c r="AC46" s="102"/>
      <c r="AD46" s="90"/>
      <c r="AE46" s="102"/>
      <c r="AF46" s="102"/>
      <c r="AG46" s="102"/>
      <c r="AH46" s="90"/>
      <c r="AI46" s="102"/>
      <c r="AJ46" s="90"/>
      <c r="AK46" s="102"/>
      <c r="AL46" s="90"/>
      <c r="AM46" s="102"/>
      <c r="AN46" s="90"/>
      <c r="AO46" s="90"/>
      <c r="AP46" s="71"/>
    </row>
    <row r="47" spans="1:44" ht="6" customHeight="1" x14ac:dyDescent="0.25">
      <c r="B47" s="52"/>
      <c r="C47" s="52"/>
      <c r="D47" s="24"/>
      <c r="E47" s="37"/>
      <c r="G47" s="37"/>
      <c r="H47" s="535"/>
      <c r="I47" s="37"/>
      <c r="J47" s="535"/>
      <c r="K47" s="37"/>
      <c r="M47" s="37"/>
      <c r="O47" s="37"/>
      <c r="P47" s="181"/>
      <c r="Q47" s="37"/>
      <c r="S47" s="37"/>
      <c r="U47" s="37"/>
      <c r="W47" s="37"/>
      <c r="Y47" s="37"/>
      <c r="AA47" s="37"/>
      <c r="AB47" s="92"/>
      <c r="AC47" s="37"/>
      <c r="AD47" s="92"/>
      <c r="AE47" s="37"/>
      <c r="AF47" s="173"/>
      <c r="AG47" s="37"/>
      <c r="AH47" s="92"/>
      <c r="AI47" s="37"/>
      <c r="AJ47" s="92"/>
      <c r="AK47" s="37"/>
      <c r="AL47" s="92"/>
      <c r="AM47" s="37"/>
      <c r="AN47" s="92"/>
      <c r="AO47" s="25"/>
      <c r="AP47" s="24"/>
    </row>
    <row r="48" spans="1:44" ht="10.5" customHeight="1" x14ac:dyDescent="0.25">
      <c r="B48" s="52"/>
      <c r="C48" s="52"/>
      <c r="D48" s="80" t="s">
        <v>32</v>
      </c>
      <c r="E48" s="37"/>
      <c r="G48" s="37"/>
      <c r="H48" s="535"/>
      <c r="I48" s="37"/>
      <c r="J48" s="535"/>
      <c r="K48" s="37"/>
      <c r="M48" s="37"/>
      <c r="O48" s="37"/>
      <c r="P48" s="181"/>
      <c r="Q48" s="37"/>
      <c r="S48" s="37"/>
      <c r="U48" s="37"/>
      <c r="W48" s="37"/>
      <c r="Y48" s="37"/>
      <c r="AA48" s="37"/>
      <c r="AB48" s="92"/>
      <c r="AC48" s="37"/>
      <c r="AD48" s="92"/>
      <c r="AE48" s="37"/>
      <c r="AF48" s="173"/>
      <c r="AG48" s="37"/>
      <c r="AH48" s="92"/>
      <c r="AI48" s="37"/>
      <c r="AJ48" s="92"/>
      <c r="AK48" s="37"/>
      <c r="AL48" s="92"/>
      <c r="AM48" s="37"/>
      <c r="AN48" s="92"/>
      <c r="AO48" s="25"/>
      <c r="AP48" s="80" t="s">
        <v>463</v>
      </c>
    </row>
    <row r="49" spans="1:48" ht="11.25" customHeight="1" x14ac:dyDescent="0.25">
      <c r="B49" s="52">
        <v>20</v>
      </c>
      <c r="C49" s="52"/>
      <c r="D49" s="24" t="s">
        <v>458</v>
      </c>
      <c r="E49" s="37">
        <v>5334.9230000000007</v>
      </c>
      <c r="G49" s="37">
        <v>4932.259</v>
      </c>
      <c r="H49" s="535"/>
      <c r="I49" s="266">
        <v>4476.5595460000004</v>
      </c>
      <c r="J49" s="535"/>
      <c r="K49" s="37">
        <v>4781.6172029999998</v>
      </c>
      <c r="M49" s="37">
        <v>4860.3758569999991</v>
      </c>
      <c r="O49" s="37">
        <v>4604.3712719999985</v>
      </c>
      <c r="P49" s="181"/>
      <c r="Q49" s="37">
        <v>4268.8893621402676</v>
      </c>
      <c r="S49" s="37">
        <v>4153.9430194310244</v>
      </c>
      <c r="T49" s="37"/>
      <c r="U49" s="37">
        <v>3891.961866773001</v>
      </c>
      <c r="V49" s="37"/>
      <c r="W49" s="37">
        <v>3350.0220066735569</v>
      </c>
      <c r="X49" s="37"/>
      <c r="Y49" s="37">
        <v>3977.9211396060964</v>
      </c>
      <c r="Z49" s="37"/>
      <c r="AA49" s="37">
        <v>3704.2664494097976</v>
      </c>
      <c r="AB49" s="92"/>
      <c r="AC49" s="37">
        <f>AC52-AC51-AC50</f>
        <v>3572.250587764654</v>
      </c>
      <c r="AD49" s="92"/>
      <c r="AE49" s="37">
        <v>3254.1733754609995</v>
      </c>
      <c r="AF49" s="173"/>
      <c r="AG49" s="37">
        <v>3330.0676957580013</v>
      </c>
      <c r="AH49" s="92"/>
      <c r="AI49" s="37"/>
      <c r="AJ49" s="92"/>
      <c r="AK49" s="37"/>
      <c r="AL49" s="92"/>
      <c r="AM49" s="37"/>
      <c r="AN49" s="92"/>
      <c r="AO49" s="92"/>
      <c r="AP49" s="24" t="s">
        <v>459</v>
      </c>
    </row>
    <row r="50" spans="1:48" ht="11.25" customHeight="1" x14ac:dyDescent="0.25">
      <c r="B50" s="52">
        <v>21</v>
      </c>
      <c r="C50" s="52"/>
      <c r="D50" s="334" t="s">
        <v>460</v>
      </c>
      <c r="E50" s="37">
        <v>2029</v>
      </c>
      <c r="F50" s="330"/>
      <c r="G50" s="37">
        <v>1816.5</v>
      </c>
      <c r="H50" s="535"/>
      <c r="I50" s="266">
        <v>1903.0070000000001</v>
      </c>
      <c r="J50" s="535"/>
      <c r="K50" s="37">
        <v>2054.453</v>
      </c>
      <c r="L50" s="330"/>
      <c r="M50" s="37">
        <v>2260.5160000000001</v>
      </c>
      <c r="N50" s="330"/>
      <c r="O50" s="37">
        <v>2351.5769999999998</v>
      </c>
      <c r="P50" s="330"/>
      <c r="Q50" s="37">
        <v>2354.1817620000002</v>
      </c>
      <c r="R50" s="330"/>
      <c r="S50" s="37">
        <v>2363.9804300000001</v>
      </c>
      <c r="T50" s="330"/>
      <c r="U50" s="37">
        <v>2031.355108</v>
      </c>
      <c r="V50" s="330"/>
      <c r="W50" s="37">
        <v>1868.2173238999999</v>
      </c>
      <c r="X50" s="330"/>
      <c r="Y50" s="37">
        <v>2446.3636399999996</v>
      </c>
      <c r="Z50" s="330"/>
      <c r="AA50" s="37">
        <v>2597.3402234</v>
      </c>
      <c r="AB50" s="92"/>
      <c r="AC50" s="37">
        <v>2719.4377049</v>
      </c>
      <c r="AD50" s="92"/>
      <c r="AE50" s="37">
        <v>2702.8452792999997</v>
      </c>
      <c r="AF50" s="173"/>
      <c r="AG50" s="37">
        <v>2709.192381899999</v>
      </c>
      <c r="AH50" s="92"/>
      <c r="AI50" s="37"/>
      <c r="AJ50" s="92"/>
      <c r="AK50" s="37"/>
      <c r="AL50" s="92"/>
      <c r="AM50" s="37"/>
      <c r="AN50" s="92"/>
      <c r="AO50" s="92"/>
      <c r="AP50" s="334" t="s">
        <v>461</v>
      </c>
    </row>
    <row r="51" spans="1:48" ht="11.25" customHeight="1" x14ac:dyDescent="0.25">
      <c r="B51" s="52">
        <v>22</v>
      </c>
      <c r="C51" s="52"/>
      <c r="D51" s="24" t="s">
        <v>209</v>
      </c>
      <c r="E51" s="37">
        <v>304.52331299999997</v>
      </c>
      <c r="G51" s="37">
        <v>297.84922700000004</v>
      </c>
      <c r="H51" s="535"/>
      <c r="I51" s="37">
        <v>413.45740900000004</v>
      </c>
      <c r="J51" s="535"/>
      <c r="K51" s="37">
        <v>477.47364899999997</v>
      </c>
      <c r="M51" s="37">
        <v>545.56483800000012</v>
      </c>
      <c r="O51" s="37">
        <v>594.43309049182983</v>
      </c>
      <c r="P51" s="181"/>
      <c r="Q51" s="37">
        <v>753.95396180000012</v>
      </c>
      <c r="S51" s="37">
        <v>1051.0461719984946</v>
      </c>
      <c r="U51" s="37">
        <v>1217.9967386154653</v>
      </c>
      <c r="V51" s="558"/>
      <c r="W51" s="37">
        <v>1994.3543796321051</v>
      </c>
      <c r="X51" s="173">
        <v>1</v>
      </c>
      <c r="Y51" s="37">
        <v>2211.2505602965325</v>
      </c>
      <c r="Z51" s="95"/>
      <c r="AA51" s="37">
        <v>2113.5366336817083</v>
      </c>
      <c r="AB51" s="92"/>
      <c r="AC51" s="37">
        <v>1829.3459796231632</v>
      </c>
      <c r="AD51" s="92"/>
      <c r="AE51" s="37">
        <v>1884.206596040076</v>
      </c>
      <c r="AF51" s="173" t="s">
        <v>93</v>
      </c>
      <c r="AG51" s="37">
        <v>1801.3479330319999</v>
      </c>
      <c r="AH51" s="92"/>
      <c r="AI51" s="37"/>
      <c r="AJ51" s="92"/>
      <c r="AK51" s="37"/>
      <c r="AL51" s="92"/>
      <c r="AM51" s="37"/>
      <c r="AN51" s="92"/>
      <c r="AO51" s="25"/>
      <c r="AP51" s="285" t="s">
        <v>220</v>
      </c>
    </row>
    <row r="52" spans="1:48" ht="11.25" customHeight="1" x14ac:dyDescent="0.25">
      <c r="B52" s="52">
        <v>23</v>
      </c>
      <c r="C52" s="52"/>
      <c r="D52" s="26" t="s">
        <v>464</v>
      </c>
      <c r="E52" s="82">
        <v>7668.4463130000004</v>
      </c>
      <c r="F52" s="53"/>
      <c r="G52" s="82">
        <v>7046.6082269999997</v>
      </c>
      <c r="H52" s="53"/>
      <c r="I52" s="289">
        <v>6793.0239550000006</v>
      </c>
      <c r="J52" s="53"/>
      <c r="K52" s="82">
        <v>7313.5438519999989</v>
      </c>
      <c r="L52" s="53"/>
      <c r="M52" s="82">
        <v>7666.4566949999989</v>
      </c>
      <c r="N52" s="53"/>
      <c r="O52" s="82">
        <v>7550.3813624918284</v>
      </c>
      <c r="P52" s="53"/>
      <c r="Q52" s="82">
        <v>7377.0250859402677</v>
      </c>
      <c r="R52" s="53"/>
      <c r="S52" s="82">
        <v>7568.9696214295191</v>
      </c>
      <c r="T52" s="53"/>
      <c r="U52" s="82">
        <v>7141.3137133884657</v>
      </c>
      <c r="V52" s="559"/>
      <c r="W52" s="82">
        <v>7212.5937102056623</v>
      </c>
      <c r="X52" s="173">
        <v>1</v>
      </c>
      <c r="Y52" s="82">
        <v>8635.535339902628</v>
      </c>
      <c r="Z52" s="53"/>
      <c r="AA52" s="82">
        <v>8415.1433064915054</v>
      </c>
      <c r="AB52" s="92"/>
      <c r="AC52" s="82">
        <v>8121.0342722878167</v>
      </c>
      <c r="AD52" s="92"/>
      <c r="AE52" s="82">
        <v>7841.2252508010752</v>
      </c>
      <c r="AF52" s="173" t="s">
        <v>93</v>
      </c>
      <c r="AG52" s="82">
        <v>7840.6080106900017</v>
      </c>
      <c r="AH52" s="92"/>
      <c r="AI52" s="82"/>
      <c r="AJ52" s="92"/>
      <c r="AK52" s="82"/>
      <c r="AL52" s="92"/>
      <c r="AM52" s="82"/>
      <c r="AN52" s="92"/>
      <c r="AO52" s="92"/>
      <c r="AP52" s="26" t="s">
        <v>98</v>
      </c>
    </row>
    <row r="53" spans="1:48" ht="6" customHeight="1" x14ac:dyDescent="0.25">
      <c r="B53" s="44"/>
      <c r="C53" s="44"/>
      <c r="D53" s="71"/>
      <c r="E53" s="102"/>
      <c r="F53" s="155"/>
      <c r="G53" s="102"/>
      <c r="H53" s="155"/>
      <c r="I53" s="102"/>
      <c r="J53" s="155"/>
      <c r="K53" s="102"/>
      <c r="L53" s="155"/>
      <c r="M53" s="102"/>
      <c r="N53" s="155"/>
      <c r="O53" s="102"/>
      <c r="P53" s="155"/>
      <c r="Q53" s="102"/>
      <c r="R53" s="155"/>
      <c r="S53" s="102"/>
      <c r="T53" s="155"/>
      <c r="U53" s="102"/>
      <c r="V53" s="155"/>
      <c r="W53" s="102"/>
      <c r="X53" s="174"/>
      <c r="Y53" s="102"/>
      <c r="Z53" s="155"/>
      <c r="AA53" s="102"/>
      <c r="AB53" s="90"/>
      <c r="AC53" s="102"/>
      <c r="AD53" s="90"/>
      <c r="AE53" s="102"/>
      <c r="AF53" s="102"/>
      <c r="AG53" s="102"/>
      <c r="AH53" s="90"/>
      <c r="AI53" s="102"/>
      <c r="AJ53" s="90"/>
      <c r="AK53" s="102"/>
      <c r="AL53" s="90"/>
      <c r="AM53" s="102"/>
      <c r="AN53" s="90"/>
      <c r="AO53" s="90"/>
      <c r="AP53" s="71"/>
    </row>
    <row r="54" spans="1:48" ht="6" customHeight="1" x14ac:dyDescent="0.25">
      <c r="B54" s="52"/>
      <c r="C54" s="52"/>
      <c r="D54" s="24"/>
      <c r="E54" s="37"/>
      <c r="G54" s="37"/>
      <c r="H54" s="535"/>
      <c r="I54" s="37"/>
      <c r="J54" s="535"/>
      <c r="K54" s="37"/>
      <c r="M54" s="37"/>
      <c r="O54" s="37"/>
      <c r="P54" s="181"/>
      <c r="Q54" s="37"/>
      <c r="S54" s="37"/>
      <c r="U54" s="37"/>
      <c r="W54" s="37"/>
      <c r="Y54" s="37"/>
      <c r="AA54" s="37"/>
      <c r="AB54" s="92"/>
      <c r="AC54" s="37"/>
      <c r="AD54" s="92"/>
      <c r="AE54" s="37"/>
      <c r="AF54" s="173"/>
      <c r="AG54" s="37"/>
      <c r="AH54" s="92"/>
      <c r="AI54" s="37"/>
      <c r="AJ54" s="92"/>
      <c r="AK54" s="37"/>
      <c r="AL54" s="92"/>
      <c r="AM54" s="37"/>
      <c r="AN54" s="92"/>
      <c r="AO54" s="25"/>
      <c r="AP54" s="24"/>
    </row>
    <row r="55" spans="1:48" ht="10.5" customHeight="1" x14ac:dyDescent="0.25">
      <c r="B55" s="52"/>
      <c r="C55" s="52"/>
      <c r="D55" s="80" t="s">
        <v>465</v>
      </c>
      <c r="E55" s="37"/>
      <c r="G55" s="37"/>
      <c r="H55" s="535"/>
      <c r="I55" s="37"/>
      <c r="J55" s="535"/>
      <c r="K55" s="37"/>
      <c r="M55" s="37"/>
      <c r="O55" s="37"/>
      <c r="P55" s="181"/>
      <c r="Q55" s="37"/>
      <c r="S55" s="37"/>
      <c r="U55" s="37"/>
      <c r="W55" s="37"/>
      <c r="Y55" s="37"/>
      <c r="AA55" s="37"/>
      <c r="AB55" s="92"/>
      <c r="AC55" s="37"/>
      <c r="AD55" s="92"/>
      <c r="AE55" s="37"/>
      <c r="AF55" s="173"/>
      <c r="AG55" s="37"/>
      <c r="AH55" s="92"/>
      <c r="AI55" s="37"/>
      <c r="AJ55" s="92"/>
      <c r="AK55" s="37"/>
      <c r="AL55" s="92"/>
      <c r="AM55" s="37"/>
      <c r="AN55" s="92"/>
      <c r="AO55" s="25"/>
      <c r="AP55" s="80" t="s">
        <v>466</v>
      </c>
      <c r="AR55" s="101"/>
      <c r="AS55" s="101"/>
      <c r="AT55" s="101"/>
      <c r="AU55" s="101"/>
      <c r="AV55" s="101"/>
    </row>
    <row r="56" spans="1:48" ht="11.25" customHeight="1" x14ac:dyDescent="0.25">
      <c r="B56" s="52">
        <v>24</v>
      </c>
      <c r="C56" s="52"/>
      <c r="D56" s="24" t="s">
        <v>458</v>
      </c>
      <c r="E56" s="37">
        <v>13645.513000000001</v>
      </c>
      <c r="G56" s="37">
        <v>13442.035764</v>
      </c>
      <c r="H56" s="535"/>
      <c r="I56" s="266">
        <v>12678.650170000001</v>
      </c>
      <c r="J56" s="535"/>
      <c r="K56" s="37">
        <v>13109.652412999998</v>
      </c>
      <c r="M56" s="37">
        <v>13225.975885999998</v>
      </c>
      <c r="O56" s="37">
        <v>13527.084501999998</v>
      </c>
      <c r="P56" s="181"/>
      <c r="Q56" s="37">
        <v>13607.998428299212</v>
      </c>
      <c r="S56" s="37">
        <v>13978.417238431026</v>
      </c>
      <c r="T56" s="37"/>
      <c r="U56" s="37">
        <v>13471.226297473009</v>
      </c>
      <c r="V56" s="37"/>
      <c r="W56" s="37">
        <v>11378.413741508559</v>
      </c>
      <c r="X56" s="37"/>
      <c r="Y56" s="37">
        <v>12889.240122671094</v>
      </c>
      <c r="Z56" s="37"/>
      <c r="AA56" s="37">
        <v>12254.452071239335</v>
      </c>
      <c r="AB56" s="291"/>
      <c r="AC56" s="37">
        <f>AC61-AC58-AC57</f>
        <v>12079.532096244253</v>
      </c>
      <c r="AD56" s="92"/>
      <c r="AE56" s="37">
        <v>11585.367613223003</v>
      </c>
      <c r="AF56" s="173" t="s">
        <v>93</v>
      </c>
      <c r="AG56" s="37">
        <v>11746.56201862335</v>
      </c>
      <c r="AH56" s="92"/>
      <c r="AI56" s="37"/>
      <c r="AJ56" s="92"/>
      <c r="AK56" s="37"/>
      <c r="AL56" s="92"/>
      <c r="AM56" s="37"/>
      <c r="AN56" s="92"/>
      <c r="AO56" s="25"/>
      <c r="AP56" s="24" t="s">
        <v>459</v>
      </c>
    </row>
    <row r="57" spans="1:48" ht="11.25" customHeight="1" x14ac:dyDescent="0.25">
      <c r="A57" s="4"/>
      <c r="B57" s="52">
        <v>25</v>
      </c>
      <c r="C57" s="52"/>
      <c r="D57" s="334" t="s">
        <v>460</v>
      </c>
      <c r="E57" s="37">
        <v>3756</v>
      </c>
      <c r="F57" s="330"/>
      <c r="G57" s="37">
        <v>3647.0990000000002</v>
      </c>
      <c r="H57" s="535"/>
      <c r="I57" s="266">
        <v>3736.9930000000004</v>
      </c>
      <c r="J57" s="535"/>
      <c r="K57" s="37">
        <v>4085.75</v>
      </c>
      <c r="L57" s="330"/>
      <c r="M57" s="37">
        <v>4310.7849999999999</v>
      </c>
      <c r="N57" s="330"/>
      <c r="O57" s="37">
        <v>4399.8909999999996</v>
      </c>
      <c r="P57" s="330"/>
      <c r="Q57" s="37">
        <v>4518.6578330000002</v>
      </c>
      <c r="R57" s="330"/>
      <c r="S57" s="37">
        <v>4602.1324119999999</v>
      </c>
      <c r="T57" s="37"/>
      <c r="U57" s="37">
        <v>4363.3295609999996</v>
      </c>
      <c r="V57" s="37"/>
      <c r="W57" s="37">
        <v>3416.4251627999997</v>
      </c>
      <c r="X57" s="37"/>
      <c r="Y57" s="37">
        <v>4619.753639999999</v>
      </c>
      <c r="Z57" s="37"/>
      <c r="AA57" s="37">
        <v>4669.9259450000009</v>
      </c>
      <c r="AB57" s="334"/>
      <c r="AC57" s="37">
        <f>AC43+AC50</f>
        <v>4587.9438603999997</v>
      </c>
      <c r="AD57" s="92"/>
      <c r="AE57" s="37">
        <v>4510.8054028000006</v>
      </c>
      <c r="AF57" s="173"/>
      <c r="AG57" s="37">
        <v>4503.8373276999992</v>
      </c>
      <c r="AH57" s="92"/>
      <c r="AI57" s="37"/>
      <c r="AJ57" s="92"/>
      <c r="AK57" s="37"/>
      <c r="AL57" s="92"/>
      <c r="AM57" s="37"/>
      <c r="AN57" s="92"/>
      <c r="AO57" s="331"/>
      <c r="AP57" s="334" t="s">
        <v>461</v>
      </c>
    </row>
    <row r="58" spans="1:48" ht="11.25" customHeight="1" x14ac:dyDescent="0.25">
      <c r="A58" s="4"/>
      <c r="B58" s="52">
        <v>26</v>
      </c>
      <c r="C58" s="52"/>
      <c r="D58" s="24" t="s">
        <v>209</v>
      </c>
      <c r="E58" s="37">
        <v>2681.5236250000003</v>
      </c>
      <c r="G58" s="37">
        <v>2458.1861699999999</v>
      </c>
      <c r="H58" s="535"/>
      <c r="I58" s="37">
        <v>2780.9960840000003</v>
      </c>
      <c r="J58" s="535"/>
      <c r="K58" s="37">
        <v>2974.1944156666668</v>
      </c>
      <c r="M58" s="37">
        <v>3319.4758969999998</v>
      </c>
      <c r="O58" s="37">
        <v>3747.9111754918299</v>
      </c>
      <c r="P58" s="181"/>
      <c r="Q58" s="37">
        <v>4144.7763348000008</v>
      </c>
      <c r="S58" s="37">
        <v>4669.7584529984942</v>
      </c>
      <c r="T58" s="37"/>
      <c r="U58" s="37">
        <v>5089.2164257336299</v>
      </c>
      <c r="V58" s="558"/>
      <c r="W58" s="37">
        <v>5593.943779107105</v>
      </c>
      <c r="X58" s="173">
        <v>1</v>
      </c>
      <c r="Y58" s="37">
        <v>5954.785784192487</v>
      </c>
      <c r="Z58" s="95"/>
      <c r="AA58" s="37">
        <v>5939.9356581101611</v>
      </c>
      <c r="AB58" s="291"/>
      <c r="AC58" s="37">
        <f>AC44+AC51</f>
        <v>5375.1636941101078</v>
      </c>
      <c r="AD58" s="92"/>
      <c r="AE58" s="37">
        <v>4873.8014953793518</v>
      </c>
      <c r="AF58" s="173" t="s">
        <v>93</v>
      </c>
      <c r="AG58" s="37">
        <v>5045.9290727865064</v>
      </c>
      <c r="AH58" s="92"/>
      <c r="AI58" s="37"/>
      <c r="AJ58" s="92"/>
      <c r="AK58" s="37"/>
      <c r="AL58" s="92"/>
      <c r="AM58" s="37"/>
      <c r="AN58" s="92"/>
      <c r="AO58" s="25"/>
      <c r="AP58" s="24" t="s">
        <v>220</v>
      </c>
    </row>
    <row r="59" spans="1:48" s="517" customFormat="1" ht="11.25" customHeight="1" x14ac:dyDescent="0.25">
      <c r="A59" s="515"/>
      <c r="B59" s="516">
        <v>27</v>
      </c>
      <c r="C59" s="516"/>
      <c r="D59" s="32" t="s">
        <v>1220</v>
      </c>
      <c r="E59" s="37">
        <v>1992.3546809999998</v>
      </c>
      <c r="F59" s="535"/>
      <c r="G59" s="37">
        <v>1794.0111699999998</v>
      </c>
      <c r="H59" s="535"/>
      <c r="I59" s="37">
        <v>2044.094272</v>
      </c>
      <c r="J59" s="535"/>
      <c r="K59" s="37">
        <v>2110.0979296666665</v>
      </c>
      <c r="L59" s="535"/>
      <c r="M59" s="37">
        <v>2319.4921646064158</v>
      </c>
      <c r="N59" s="535"/>
      <c r="O59" s="37">
        <v>2680.0943899102322</v>
      </c>
      <c r="P59" s="535"/>
      <c r="Q59" s="37">
        <v>2704.5091056537835</v>
      </c>
      <c r="R59" s="535"/>
      <c r="S59" s="37">
        <v>3038.440235066349</v>
      </c>
      <c r="T59" s="37"/>
      <c r="U59" s="37">
        <v>3261.6155022295479</v>
      </c>
      <c r="V59" s="558"/>
      <c r="W59" s="37">
        <v>3505.4701716039026</v>
      </c>
      <c r="X59" s="173"/>
      <c r="Y59" s="37">
        <v>3414.0191730058941</v>
      </c>
      <c r="Z59" s="95"/>
      <c r="AA59" s="37">
        <v>3438.2916804919073</v>
      </c>
      <c r="AB59" s="536"/>
      <c r="AC59" s="37">
        <v>3238.0838392296</v>
      </c>
      <c r="AD59" s="92"/>
      <c r="AE59" s="37">
        <v>2624.002259293165</v>
      </c>
      <c r="AF59" s="173" t="s">
        <v>93</v>
      </c>
      <c r="AG59" s="37">
        <v>2678.5933418303835</v>
      </c>
      <c r="AH59" s="92"/>
      <c r="AI59" s="37"/>
      <c r="AJ59" s="92"/>
      <c r="AK59" s="37"/>
      <c r="AL59" s="92"/>
      <c r="AM59" s="37"/>
      <c r="AN59" s="92"/>
      <c r="AO59" s="518"/>
      <c r="AP59" s="539" t="s">
        <v>1222</v>
      </c>
    </row>
    <row r="60" spans="1:48" s="517" customFormat="1" ht="11.25" customHeight="1" x14ac:dyDescent="0.25">
      <c r="A60" s="515"/>
      <c r="B60" s="516">
        <v>28</v>
      </c>
      <c r="C60" s="516"/>
      <c r="D60" s="32" t="s">
        <v>1221</v>
      </c>
      <c r="E60" s="37">
        <v>689.16894400000001</v>
      </c>
      <c r="F60" s="535"/>
      <c r="G60" s="37">
        <v>664.17500000000007</v>
      </c>
      <c r="H60" s="535"/>
      <c r="I60" s="37">
        <v>736.90181200000006</v>
      </c>
      <c r="J60" s="535"/>
      <c r="K60" s="37">
        <v>864.09648600000003</v>
      </c>
      <c r="L60" s="535"/>
      <c r="M60" s="37">
        <v>999.98373239358375</v>
      </c>
      <c r="N60" s="535"/>
      <c r="O60" s="37">
        <v>1067.8167855815975</v>
      </c>
      <c r="P60" s="535"/>
      <c r="Q60" s="37">
        <v>1440.2672291462168</v>
      </c>
      <c r="R60" s="535"/>
      <c r="S60" s="37">
        <v>1631.3182179321454</v>
      </c>
      <c r="T60" s="37"/>
      <c r="U60" s="37">
        <v>1827.600923504081</v>
      </c>
      <c r="V60" s="558"/>
      <c r="W60" s="37">
        <v>2088.4736075032019</v>
      </c>
      <c r="X60" s="173"/>
      <c r="Y60" s="37">
        <v>2540.7666111865929</v>
      </c>
      <c r="Z60" s="95"/>
      <c r="AA60" s="37">
        <v>2501.6439776182547</v>
      </c>
      <c r="AB60" s="536"/>
      <c r="AC60" s="37">
        <v>2137.0798548805069</v>
      </c>
      <c r="AD60" s="92"/>
      <c r="AE60" s="37">
        <v>2249.7992360861867</v>
      </c>
      <c r="AF60" s="173" t="s">
        <v>93</v>
      </c>
      <c r="AG60" s="37">
        <v>2367.3357309561225</v>
      </c>
      <c r="AH60" s="92"/>
      <c r="AI60" s="37"/>
      <c r="AJ60" s="92"/>
      <c r="AK60" s="37"/>
      <c r="AL60" s="92"/>
      <c r="AM60" s="37"/>
      <c r="AN60" s="92"/>
      <c r="AO60" s="518"/>
      <c r="AP60" s="540" t="s">
        <v>1223</v>
      </c>
      <c r="AR60" s="101"/>
      <c r="AS60" s="101"/>
      <c r="AT60" s="101"/>
    </row>
    <row r="61" spans="1:48" ht="11.25" customHeight="1" x14ac:dyDescent="0.25">
      <c r="A61" s="4"/>
      <c r="B61" s="52">
        <v>29</v>
      </c>
      <c r="C61" s="52"/>
      <c r="D61" s="26" t="s">
        <v>81</v>
      </c>
      <c r="E61" s="82">
        <v>20083.036625000001</v>
      </c>
      <c r="F61" s="53"/>
      <c r="G61" s="82">
        <v>19547.320933999999</v>
      </c>
      <c r="H61" s="53"/>
      <c r="I61" s="289">
        <v>19196.639254000002</v>
      </c>
      <c r="J61" s="53"/>
      <c r="K61" s="82">
        <v>20169.596828666665</v>
      </c>
      <c r="L61" s="53"/>
      <c r="M61" s="82">
        <v>20856.236783</v>
      </c>
      <c r="N61" s="53"/>
      <c r="O61" s="82">
        <v>21674.886677491828</v>
      </c>
      <c r="P61" s="95"/>
      <c r="Q61" s="82">
        <v>22271.432596099214</v>
      </c>
      <c r="R61" s="53"/>
      <c r="S61" s="82">
        <v>23250.308103429517</v>
      </c>
      <c r="T61" s="53"/>
      <c r="U61" s="82">
        <v>22923.77228420664</v>
      </c>
      <c r="V61" s="559"/>
      <c r="W61" s="82">
        <v>20388.782683415666</v>
      </c>
      <c r="X61" s="173">
        <v>1</v>
      </c>
      <c r="Y61" s="82">
        <v>23463.779546863581</v>
      </c>
      <c r="Z61" s="53"/>
      <c r="AA61" s="82">
        <v>22864.313674349498</v>
      </c>
      <c r="AB61" s="291"/>
      <c r="AC61" s="82">
        <f>AC45+AC52</f>
        <v>22042.639650754358</v>
      </c>
      <c r="AD61" s="31"/>
      <c r="AE61" s="82">
        <v>20969.97451140235</v>
      </c>
      <c r="AF61" s="173" t="s">
        <v>93</v>
      </c>
      <c r="AG61" s="82">
        <v>21296.328419109857</v>
      </c>
      <c r="AH61" s="31"/>
      <c r="AI61" s="82"/>
      <c r="AJ61" s="31"/>
      <c r="AK61" s="82"/>
      <c r="AL61" s="31"/>
      <c r="AM61" s="82"/>
      <c r="AN61" s="31"/>
      <c r="AO61" s="25"/>
      <c r="AP61" s="26" t="s">
        <v>303</v>
      </c>
      <c r="AR61" s="101"/>
      <c r="AS61" s="101"/>
      <c r="AT61" s="101"/>
    </row>
    <row r="62" spans="1:48" ht="11.25" customHeight="1" x14ac:dyDescent="0.25">
      <c r="A62" s="4"/>
      <c r="B62" s="52">
        <v>30</v>
      </c>
      <c r="C62" s="52"/>
      <c r="D62" s="24" t="s">
        <v>467</v>
      </c>
      <c r="E62" s="37">
        <v>4679.3590000000004</v>
      </c>
      <c r="G62" s="37">
        <v>5242.99</v>
      </c>
      <c r="H62" s="535"/>
      <c r="I62" s="266">
        <v>5614.3381470000004</v>
      </c>
      <c r="J62" s="535"/>
      <c r="K62" s="37">
        <v>5681.1245286666672</v>
      </c>
      <c r="M62" s="37">
        <v>6064.1795980000006</v>
      </c>
      <c r="O62" s="37">
        <v>6926.8094547741021</v>
      </c>
      <c r="P62" s="95"/>
      <c r="Q62" s="37">
        <v>7636.3575309999987</v>
      </c>
      <c r="S62" s="37">
        <v>7260.4141315789466</v>
      </c>
      <c r="T62" s="290"/>
      <c r="U62" s="37">
        <v>7279.6560018151567</v>
      </c>
      <c r="V62" s="290"/>
      <c r="W62" s="37">
        <v>6076.6621899700003</v>
      </c>
      <c r="X62" s="95"/>
      <c r="Y62" s="37">
        <v>6675.8493151180937</v>
      </c>
      <c r="Z62" s="95"/>
      <c r="AA62" s="37">
        <v>5575.4392280199991</v>
      </c>
      <c r="AB62" s="291"/>
      <c r="AC62" s="37">
        <v>5329.3165952766676</v>
      </c>
      <c r="AD62" s="31"/>
      <c r="AE62" s="37">
        <v>4587.2391263273194</v>
      </c>
      <c r="AF62" s="173" t="s">
        <v>93</v>
      </c>
      <c r="AG62" s="37">
        <v>4211.3759240736526</v>
      </c>
      <c r="AH62" s="31"/>
      <c r="AI62" s="37"/>
      <c r="AJ62" s="31"/>
      <c r="AK62" s="37"/>
      <c r="AL62" s="31"/>
      <c r="AM62" s="37"/>
      <c r="AN62" s="31"/>
      <c r="AO62" s="25"/>
      <c r="AP62" s="24" t="s">
        <v>468</v>
      </c>
    </row>
    <row r="63" spans="1:48" ht="10.5" customHeight="1" x14ac:dyDescent="0.25">
      <c r="A63" s="4"/>
      <c r="B63" s="52"/>
      <c r="C63" s="52"/>
      <c r="D63" s="24" t="s">
        <v>469</v>
      </c>
      <c r="E63" s="92"/>
      <c r="F63" s="25"/>
      <c r="G63" s="92"/>
      <c r="H63" s="534"/>
      <c r="I63" s="92"/>
      <c r="J63" s="534"/>
      <c r="K63" s="92"/>
      <c r="L63" s="25"/>
      <c r="M63" s="92"/>
      <c r="N63" s="25"/>
      <c r="O63" s="92"/>
      <c r="P63" s="25"/>
      <c r="Q63" s="92"/>
      <c r="R63" s="25"/>
      <c r="S63" s="92"/>
      <c r="T63" s="25"/>
      <c r="U63" s="92"/>
      <c r="V63" s="25"/>
      <c r="W63" s="92"/>
      <c r="X63" s="25"/>
      <c r="Y63" s="92"/>
      <c r="Z63" s="25"/>
      <c r="AA63" s="92"/>
      <c r="AB63" s="92"/>
      <c r="AC63" s="92"/>
      <c r="AD63" s="92"/>
      <c r="AE63" s="92"/>
      <c r="AF63" s="92"/>
      <c r="AG63" s="92"/>
      <c r="AH63" s="92"/>
      <c r="AI63" s="92"/>
      <c r="AJ63" s="92"/>
      <c r="AK63" s="92"/>
      <c r="AL63" s="92"/>
      <c r="AM63" s="92"/>
      <c r="AN63" s="92"/>
      <c r="AO63" s="25"/>
      <c r="AP63" s="24" t="s">
        <v>470</v>
      </c>
    </row>
    <row r="64" spans="1:48" ht="4.5" customHeight="1" x14ac:dyDescent="0.25">
      <c r="A64" s="4"/>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row>
    <row r="65" spans="1:42" ht="4.5" customHeight="1" x14ac:dyDescent="0.25">
      <c r="A65" s="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17"/>
      <c r="AB65" s="217"/>
      <c r="AC65" s="388"/>
      <c r="AD65" s="388"/>
      <c r="AE65" s="466"/>
      <c r="AF65" s="466"/>
      <c r="AG65" s="466"/>
      <c r="AH65" s="466"/>
      <c r="AI65" s="466"/>
      <c r="AJ65" s="466"/>
      <c r="AK65" s="466"/>
      <c r="AL65" s="466"/>
      <c r="AM65" s="24"/>
      <c r="AN65" s="24"/>
      <c r="AO65" s="24"/>
      <c r="AP65" s="24"/>
    </row>
    <row r="66" spans="1:42" ht="6" customHeight="1" x14ac:dyDescent="0.25">
      <c r="A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56"/>
      <c r="AF66" s="456"/>
      <c r="AG66" s="456"/>
      <c r="AH66" s="456"/>
      <c r="AI66" s="456"/>
      <c r="AJ66" s="456"/>
      <c r="AK66" s="456"/>
      <c r="AL66" s="456"/>
      <c r="AM66" s="4"/>
      <c r="AN66" s="4"/>
      <c r="AO66" s="4"/>
      <c r="AP66" s="4"/>
    </row>
    <row r="67" spans="1:42" x14ac:dyDescent="0.25">
      <c r="B67" s="245" t="s">
        <v>593</v>
      </c>
    </row>
    <row r="68" spans="1:42" x14ac:dyDescent="0.25">
      <c r="B68" s="78" t="s">
        <v>474</v>
      </c>
    </row>
    <row r="70" spans="1:42" x14ac:dyDescent="0.25">
      <c r="B70" s="148" t="s">
        <v>698</v>
      </c>
      <c r="C70" s="369"/>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row>
    <row r="71" spans="1:42" x14ac:dyDescent="0.25">
      <c r="B71" s="148" t="s">
        <v>1230</v>
      </c>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69"/>
    </row>
    <row r="72" spans="1:42" x14ac:dyDescent="0.25">
      <c r="B72" s="152" t="s">
        <v>699</v>
      </c>
      <c r="C72" s="371"/>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row>
    <row r="73" spans="1:42" x14ac:dyDescent="0.25">
      <c r="B73" s="152" t="s">
        <v>700</v>
      </c>
      <c r="C73" s="371"/>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9"/>
      <c r="AH73" s="369"/>
      <c r="AI73" s="369"/>
      <c r="AJ73" s="369"/>
      <c r="AK73" s="369"/>
      <c r="AL73" s="369"/>
      <c r="AM73" s="369"/>
      <c r="AN73" s="369"/>
      <c r="AO73" s="369"/>
      <c r="AP73" s="369"/>
    </row>
  </sheetData>
  <mergeCells count="42">
    <mergeCell ref="B7:D7"/>
    <mergeCell ref="S7:T8"/>
    <mergeCell ref="U7:V8"/>
    <mergeCell ref="W7:X8"/>
    <mergeCell ref="Y7:Z8"/>
    <mergeCell ref="O7:P8"/>
    <mergeCell ref="Q7:R8"/>
    <mergeCell ref="E7:F8"/>
    <mergeCell ref="G7:H8"/>
    <mergeCell ref="I7:J8"/>
    <mergeCell ref="K7:L8"/>
    <mergeCell ref="M7:N8"/>
    <mergeCell ref="B8:D8"/>
    <mergeCell ref="S38:T39"/>
    <mergeCell ref="U38:V39"/>
    <mergeCell ref="W38:X39"/>
    <mergeCell ref="Y38:Z39"/>
    <mergeCell ref="B39:D39"/>
    <mergeCell ref="B38:D38"/>
    <mergeCell ref="E38:F39"/>
    <mergeCell ref="G38:H39"/>
    <mergeCell ref="I38:J39"/>
    <mergeCell ref="K38:L39"/>
    <mergeCell ref="M38:N39"/>
    <mergeCell ref="O38:P39"/>
    <mergeCell ref="Q38:R39"/>
    <mergeCell ref="AC7:AD8"/>
    <mergeCell ref="AC38:AD39"/>
    <mergeCell ref="AA7:AB8"/>
    <mergeCell ref="AA38:AB39"/>
    <mergeCell ref="AO7:AP8"/>
    <mergeCell ref="AM38:AN39"/>
    <mergeCell ref="AO38:AP39"/>
    <mergeCell ref="AM7:AN8"/>
    <mergeCell ref="AE7:AF8"/>
    <mergeCell ref="AE38:AF39"/>
    <mergeCell ref="AK7:AL8"/>
    <mergeCell ref="AK38:AL39"/>
    <mergeCell ref="AI7:AJ8"/>
    <mergeCell ref="AI38:AJ39"/>
    <mergeCell ref="AG7:AH8"/>
    <mergeCell ref="AG38:AH39"/>
  </mergeCells>
  <printOptions horizontalCentered="1"/>
  <pageMargins left="0" right="0" top="0" bottom="0" header="0" footer="0"/>
  <pageSetup paperSize="9" scale="8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166" zoomScaleNormal="166" workbookViewId="0">
      <selection activeCell="A2" sqref="A2"/>
    </sheetView>
  </sheetViews>
  <sheetFormatPr defaultRowHeight="8.25" x14ac:dyDescent="0.15"/>
  <cols>
    <col min="1" max="1" width="81.5703125" style="319" customWidth="1"/>
    <col min="2" max="16384" width="9.140625" style="319"/>
  </cols>
  <sheetData>
    <row r="1" spans="1:7" ht="4.5" customHeight="1" x14ac:dyDescent="0.15">
      <c r="A1" s="1"/>
    </row>
    <row r="2" spans="1:7" x14ac:dyDescent="0.15">
      <c r="A2" s="1" t="s">
        <v>804</v>
      </c>
    </row>
    <row r="3" spans="1:7" ht="3" customHeight="1" x14ac:dyDescent="0.15">
      <c r="A3" s="1"/>
    </row>
    <row r="4" spans="1:7" ht="9" customHeight="1" x14ac:dyDescent="0.2">
      <c r="A4" s="320" t="s">
        <v>805</v>
      </c>
      <c r="B4" s="106"/>
      <c r="C4" s="106"/>
      <c r="D4" s="106"/>
      <c r="E4" s="106"/>
      <c r="F4" s="106"/>
      <c r="G4" s="106"/>
    </row>
    <row r="5" spans="1:7" s="325" customFormat="1" ht="9" customHeight="1" x14ac:dyDescent="0.2">
      <c r="A5" s="323" t="s">
        <v>806</v>
      </c>
      <c r="B5" s="324"/>
      <c r="C5" s="324"/>
      <c r="D5" s="324"/>
      <c r="E5" s="324"/>
      <c r="F5" s="324"/>
      <c r="G5" s="324"/>
    </row>
    <row r="6" spans="1:7" ht="2.25" customHeight="1" x14ac:dyDescent="0.15">
      <c r="A6" s="320"/>
      <c r="B6" s="2"/>
      <c r="C6" s="2"/>
      <c r="D6" s="2"/>
      <c r="E6" s="2"/>
      <c r="F6" s="2"/>
      <c r="G6" s="2"/>
    </row>
    <row r="7" spans="1:7" ht="9" customHeight="1" x14ac:dyDescent="0.15">
      <c r="A7" s="320" t="s">
        <v>807</v>
      </c>
      <c r="B7" s="2"/>
      <c r="C7" s="2"/>
      <c r="D7" s="2"/>
      <c r="E7" s="2"/>
      <c r="F7" s="2"/>
      <c r="G7" s="2"/>
    </row>
    <row r="8" spans="1:7" s="325" customFormat="1" ht="9" customHeight="1" x14ac:dyDescent="0.15">
      <c r="A8" s="323" t="s">
        <v>808</v>
      </c>
      <c r="B8" s="326"/>
      <c r="C8" s="326"/>
      <c r="D8" s="326"/>
      <c r="E8" s="326"/>
      <c r="F8" s="326"/>
      <c r="G8" s="326"/>
    </row>
    <row r="9" spans="1:7" ht="2.25" customHeight="1" x14ac:dyDescent="0.15">
      <c r="A9" s="321"/>
    </row>
    <row r="10" spans="1:7" ht="9" customHeight="1" x14ac:dyDescent="0.15">
      <c r="A10" s="320" t="s">
        <v>735</v>
      </c>
      <c r="B10" s="2"/>
      <c r="C10" s="2"/>
      <c r="D10" s="2"/>
      <c r="E10" s="2"/>
      <c r="F10" s="2"/>
      <c r="G10" s="2"/>
    </row>
    <row r="11" spans="1:7" s="325" customFormat="1" ht="9" customHeight="1" x14ac:dyDescent="0.15">
      <c r="A11" s="323" t="s">
        <v>616</v>
      </c>
      <c r="B11" s="326"/>
      <c r="C11" s="326"/>
      <c r="D11" s="326"/>
      <c r="E11" s="326"/>
      <c r="F11" s="326"/>
      <c r="G11" s="326"/>
    </row>
    <row r="12" spans="1:7" ht="2.25" customHeight="1" x14ac:dyDescent="0.15">
      <c r="A12" s="320"/>
    </row>
    <row r="13" spans="1:7" ht="9" customHeight="1" x14ac:dyDescent="0.15">
      <c r="A13" s="320" t="s">
        <v>614</v>
      </c>
      <c r="B13" s="2"/>
      <c r="C13" s="2"/>
      <c r="D13" s="2"/>
      <c r="E13" s="2"/>
      <c r="F13" s="2"/>
      <c r="G13" s="2"/>
    </row>
    <row r="14" spans="1:7" s="325" customFormat="1" ht="9" customHeight="1" x14ac:dyDescent="0.15">
      <c r="A14" s="323" t="s">
        <v>617</v>
      </c>
      <c r="B14" s="326"/>
      <c r="C14" s="326"/>
      <c r="D14" s="326"/>
      <c r="E14" s="326"/>
      <c r="F14" s="326"/>
      <c r="G14" s="326"/>
    </row>
    <row r="15" spans="1:7" ht="2.25" customHeight="1" x14ac:dyDescent="0.15">
      <c r="A15" s="320"/>
    </row>
    <row r="16" spans="1:7" ht="9" customHeight="1" x14ac:dyDescent="0.15">
      <c r="A16" s="320" t="s">
        <v>615</v>
      </c>
      <c r="B16" s="2"/>
      <c r="C16" s="2"/>
      <c r="D16" s="2"/>
      <c r="E16" s="2"/>
      <c r="F16" s="2"/>
      <c r="G16" s="2"/>
    </row>
    <row r="17" spans="1:14" s="325" customFormat="1" ht="9" customHeight="1" x14ac:dyDescent="0.15">
      <c r="A17" s="323" t="s">
        <v>618</v>
      </c>
      <c r="B17" s="326"/>
      <c r="C17" s="326"/>
      <c r="D17" s="326"/>
      <c r="E17" s="326"/>
      <c r="F17" s="326"/>
      <c r="G17" s="326"/>
    </row>
    <row r="18" spans="1:14" ht="2.25" customHeight="1" x14ac:dyDescent="0.15">
      <c r="A18" s="320"/>
    </row>
    <row r="19" spans="1:14" ht="9" customHeight="1" x14ac:dyDescent="0.15">
      <c r="A19" s="320" t="s">
        <v>790</v>
      </c>
      <c r="B19" s="2"/>
      <c r="C19" s="2"/>
      <c r="D19" s="2"/>
      <c r="E19" s="2"/>
      <c r="F19" s="2"/>
      <c r="G19" s="2"/>
    </row>
    <row r="20" spans="1:14" s="325" customFormat="1" ht="9" customHeight="1" x14ac:dyDescent="0.15">
      <c r="A20" s="323" t="s">
        <v>619</v>
      </c>
      <c r="B20" s="326"/>
      <c r="C20" s="326"/>
      <c r="D20" s="326"/>
      <c r="E20" s="326"/>
      <c r="F20" s="326"/>
      <c r="G20" s="326"/>
    </row>
    <row r="21" spans="1:14" ht="2.25" customHeight="1" x14ac:dyDescent="0.15">
      <c r="A21" s="321"/>
    </row>
    <row r="22" spans="1:14" ht="9" customHeight="1" x14ac:dyDescent="0.15">
      <c r="A22" s="320" t="s">
        <v>734</v>
      </c>
      <c r="B22" s="2"/>
      <c r="C22" s="2"/>
      <c r="D22" s="2"/>
      <c r="E22" s="2"/>
      <c r="F22" s="2"/>
      <c r="G22" s="2"/>
      <c r="H22" s="2"/>
      <c r="I22" s="2"/>
      <c r="J22" s="2"/>
      <c r="K22" s="2"/>
      <c r="L22" s="2"/>
      <c r="M22" s="2"/>
      <c r="N22" s="2"/>
    </row>
    <row r="23" spans="1:14" s="325" customFormat="1" ht="9" customHeight="1" x14ac:dyDescent="0.15">
      <c r="A23" s="323" t="s">
        <v>611</v>
      </c>
      <c r="B23" s="326"/>
      <c r="C23" s="326"/>
      <c r="D23" s="326"/>
      <c r="E23" s="326"/>
      <c r="F23" s="326"/>
      <c r="G23" s="326"/>
      <c r="H23" s="326"/>
      <c r="I23" s="326"/>
      <c r="J23" s="326"/>
      <c r="K23" s="326"/>
      <c r="L23" s="326"/>
      <c r="M23" s="326"/>
      <c r="N23" s="326"/>
    </row>
    <row r="24" spans="1:14" ht="2.25" customHeight="1" x14ac:dyDescent="0.15">
      <c r="A24" s="320"/>
    </row>
    <row r="25" spans="1:14" ht="9" customHeight="1" x14ac:dyDescent="0.15">
      <c r="A25" s="320" t="s">
        <v>733</v>
      </c>
      <c r="B25" s="2"/>
      <c r="C25" s="2"/>
      <c r="D25" s="2"/>
      <c r="E25" s="2"/>
      <c r="F25" s="2"/>
      <c r="G25" s="2"/>
      <c r="H25" s="2"/>
      <c r="I25" s="2"/>
      <c r="J25" s="2"/>
      <c r="K25" s="2"/>
      <c r="L25" s="2"/>
      <c r="M25" s="2"/>
      <c r="N25" s="2"/>
    </row>
    <row r="26" spans="1:14" s="325" customFormat="1" ht="9" customHeight="1" x14ac:dyDescent="0.15">
      <c r="A26" s="323" t="s">
        <v>639</v>
      </c>
      <c r="B26" s="326"/>
      <c r="C26" s="326"/>
      <c r="D26" s="326"/>
      <c r="E26" s="326"/>
      <c r="F26" s="326"/>
      <c r="G26" s="326"/>
      <c r="H26" s="326"/>
      <c r="I26" s="326"/>
      <c r="J26" s="326"/>
      <c r="K26" s="326"/>
      <c r="L26" s="326"/>
      <c r="M26" s="326"/>
      <c r="N26" s="326"/>
    </row>
    <row r="27" spans="1:14" ht="2.25" customHeight="1" x14ac:dyDescent="0.15">
      <c r="A27" s="320"/>
    </row>
    <row r="28" spans="1:14" ht="9" customHeight="1" x14ac:dyDescent="0.15">
      <c r="A28" s="320" t="s">
        <v>732</v>
      </c>
      <c r="B28" s="2"/>
      <c r="C28" s="2"/>
      <c r="D28" s="2"/>
      <c r="E28" s="2"/>
      <c r="F28" s="2"/>
      <c r="G28" s="2"/>
      <c r="H28" s="2"/>
      <c r="I28" s="2"/>
      <c r="J28" s="2"/>
      <c r="K28" s="2"/>
      <c r="L28" s="2"/>
      <c r="M28" s="2"/>
      <c r="N28" s="2"/>
    </row>
    <row r="29" spans="1:14" s="325" customFormat="1" ht="9" customHeight="1" x14ac:dyDescent="0.15">
      <c r="A29" s="323" t="s">
        <v>641</v>
      </c>
      <c r="B29" s="326"/>
      <c r="C29" s="326"/>
      <c r="D29" s="326"/>
      <c r="E29" s="326"/>
      <c r="F29" s="326"/>
      <c r="G29" s="326"/>
      <c r="H29" s="326"/>
      <c r="I29" s="326"/>
      <c r="J29" s="326"/>
      <c r="K29" s="326"/>
      <c r="L29" s="326"/>
      <c r="M29" s="326"/>
      <c r="N29" s="326"/>
    </row>
    <row r="30" spans="1:14" ht="2.25" customHeight="1" x14ac:dyDescent="0.15">
      <c r="A30" s="320"/>
    </row>
    <row r="31" spans="1:14" ht="9" customHeight="1" x14ac:dyDescent="0.15">
      <c r="A31" s="320" t="s">
        <v>642</v>
      </c>
    </row>
    <row r="32" spans="1:14" s="325" customFormat="1" ht="9" customHeight="1" x14ac:dyDescent="0.15">
      <c r="A32" s="323" t="s">
        <v>643</v>
      </c>
    </row>
    <row r="33" spans="1:14" ht="2.25" customHeight="1" x14ac:dyDescent="0.15">
      <c r="A33" s="320"/>
    </row>
    <row r="34" spans="1:14" ht="9" customHeight="1" x14ac:dyDescent="0.15">
      <c r="A34" s="320" t="s">
        <v>798</v>
      </c>
      <c r="B34" s="2"/>
      <c r="C34" s="2"/>
      <c r="D34" s="2"/>
      <c r="E34" s="2"/>
      <c r="F34" s="2"/>
      <c r="G34" s="2"/>
      <c r="H34" s="2"/>
      <c r="I34" s="2"/>
      <c r="J34" s="2"/>
      <c r="K34" s="2"/>
      <c r="L34" s="2"/>
      <c r="M34" s="2"/>
      <c r="N34" s="2"/>
    </row>
    <row r="35" spans="1:14" s="325" customFormat="1" ht="9" customHeight="1" x14ac:dyDescent="0.15">
      <c r="A35" s="323" t="s">
        <v>644</v>
      </c>
      <c r="B35" s="326"/>
      <c r="C35" s="326"/>
      <c r="D35" s="326"/>
      <c r="E35" s="326"/>
      <c r="F35" s="326"/>
      <c r="G35" s="326"/>
      <c r="H35" s="326"/>
      <c r="I35" s="326"/>
      <c r="J35" s="326"/>
      <c r="K35" s="326"/>
      <c r="L35" s="326"/>
      <c r="M35" s="326"/>
      <c r="N35" s="326"/>
    </row>
    <row r="36" spans="1:14" ht="2.25" customHeight="1" x14ac:dyDescent="0.15">
      <c r="A36" s="320"/>
    </row>
    <row r="37" spans="1:14" ht="9" customHeight="1" x14ac:dyDescent="0.15">
      <c r="A37" s="320" t="s">
        <v>645</v>
      </c>
    </row>
    <row r="38" spans="1:14" s="325" customFormat="1" ht="9" customHeight="1" x14ac:dyDescent="0.15">
      <c r="A38" s="323" t="s">
        <v>646</v>
      </c>
    </row>
    <row r="39" spans="1:14" ht="2.25" customHeight="1" x14ac:dyDescent="0.15">
      <c r="A39" s="320"/>
    </row>
    <row r="40" spans="1:14" ht="9" customHeight="1" x14ac:dyDescent="0.15">
      <c r="A40" s="320" t="s">
        <v>742</v>
      </c>
    </row>
    <row r="41" spans="1:14" s="325" customFormat="1" ht="9" customHeight="1" x14ac:dyDescent="0.15">
      <c r="A41" s="323" t="s">
        <v>743</v>
      </c>
    </row>
    <row r="42" spans="1:14" ht="2.25" customHeight="1" x14ac:dyDescent="0.15">
      <c r="A42" s="320"/>
    </row>
    <row r="43" spans="1:14" ht="9" customHeight="1" x14ac:dyDescent="0.15">
      <c r="A43" s="320" t="s">
        <v>731</v>
      </c>
      <c r="B43" s="2"/>
      <c r="C43" s="2"/>
      <c r="D43" s="2"/>
      <c r="E43" s="2"/>
      <c r="F43" s="2"/>
      <c r="G43" s="2"/>
    </row>
    <row r="44" spans="1:14" s="325" customFormat="1" ht="9" customHeight="1" x14ac:dyDescent="0.15">
      <c r="A44" s="323" t="s">
        <v>648</v>
      </c>
      <c r="B44" s="326"/>
      <c r="C44" s="326"/>
      <c r="D44" s="326"/>
      <c r="E44" s="326"/>
      <c r="F44" s="326"/>
      <c r="G44" s="326"/>
    </row>
    <row r="45" spans="1:14" ht="2.25" customHeight="1" x14ac:dyDescent="0.15">
      <c r="A45" s="320"/>
    </row>
    <row r="46" spans="1:14" ht="9" customHeight="1" x14ac:dyDescent="0.15">
      <c r="A46" s="320" t="s">
        <v>730</v>
      </c>
    </row>
    <row r="47" spans="1:14" s="325" customFormat="1" ht="9" customHeight="1" x14ac:dyDescent="0.15">
      <c r="A47" s="323" t="s">
        <v>650</v>
      </c>
    </row>
    <row r="48" spans="1:14" ht="2.25" customHeight="1" x14ac:dyDescent="0.15">
      <c r="A48" s="320"/>
    </row>
    <row r="49" spans="1:11" ht="9" customHeight="1" x14ac:dyDescent="0.15">
      <c r="A49" s="320" t="s">
        <v>729</v>
      </c>
    </row>
    <row r="50" spans="1:11" s="325" customFormat="1" ht="9" customHeight="1" x14ac:dyDescent="0.15">
      <c r="A50" s="323" t="s">
        <v>651</v>
      </c>
    </row>
    <row r="51" spans="1:11" ht="2.25" customHeight="1" x14ac:dyDescent="0.15">
      <c r="A51" s="320"/>
    </row>
    <row r="52" spans="1:11" ht="9" customHeight="1" x14ac:dyDescent="0.2">
      <c r="A52" s="320" t="s">
        <v>728</v>
      </c>
      <c r="B52" s="106"/>
      <c r="C52" s="106"/>
      <c r="D52" s="106"/>
      <c r="E52" s="106"/>
      <c r="F52" s="106"/>
      <c r="G52" s="106"/>
      <c r="H52" s="106"/>
      <c r="I52" s="106"/>
      <c r="J52" s="106"/>
    </row>
    <row r="53" spans="1:11" s="325" customFormat="1" ht="9" customHeight="1" x14ac:dyDescent="0.2">
      <c r="A53" s="323" t="s">
        <v>652</v>
      </c>
      <c r="B53" s="324"/>
      <c r="C53" s="324"/>
      <c r="D53" s="324"/>
      <c r="E53" s="324"/>
      <c r="F53" s="324"/>
      <c r="G53" s="324"/>
      <c r="H53" s="324"/>
      <c r="I53" s="324"/>
      <c r="J53" s="324"/>
    </row>
    <row r="54" spans="1:11" ht="2.25" customHeight="1" x14ac:dyDescent="0.2">
      <c r="A54" s="320"/>
      <c r="B54" s="106"/>
      <c r="C54" s="106"/>
      <c r="D54" s="106"/>
      <c r="E54" s="106"/>
      <c r="F54" s="106"/>
      <c r="G54" s="106"/>
      <c r="H54" s="106"/>
      <c r="I54" s="106"/>
      <c r="J54" s="106"/>
    </row>
    <row r="55" spans="1:11" ht="9" customHeight="1" x14ac:dyDescent="0.2">
      <c r="A55" s="320" t="s">
        <v>791</v>
      </c>
      <c r="B55" s="106"/>
      <c r="C55" s="106"/>
      <c r="D55" s="106"/>
      <c r="E55" s="106"/>
      <c r="F55" s="106"/>
      <c r="G55" s="106"/>
      <c r="H55" s="106"/>
      <c r="I55" s="106"/>
      <c r="J55" s="106"/>
    </row>
    <row r="56" spans="1:11" s="325" customFormat="1" ht="9" customHeight="1" x14ac:dyDescent="0.2">
      <c r="A56" s="323" t="s">
        <v>653</v>
      </c>
      <c r="B56" s="324"/>
      <c r="C56" s="324"/>
      <c r="D56" s="324"/>
      <c r="E56" s="324"/>
      <c r="F56" s="324"/>
      <c r="G56" s="324"/>
      <c r="H56" s="324"/>
      <c r="I56" s="324"/>
      <c r="J56" s="324"/>
    </row>
    <row r="57" spans="1:11" ht="2.25" customHeight="1" x14ac:dyDescent="0.2">
      <c r="A57" s="320"/>
      <c r="B57" s="106"/>
      <c r="C57" s="106"/>
      <c r="D57" s="106"/>
      <c r="E57" s="106"/>
      <c r="F57" s="106"/>
      <c r="G57" s="106"/>
      <c r="H57" s="106"/>
      <c r="I57" s="106"/>
      <c r="J57" s="106"/>
    </row>
    <row r="58" spans="1:11" ht="9" customHeight="1" x14ac:dyDescent="0.2">
      <c r="A58" s="320" t="s">
        <v>727</v>
      </c>
      <c r="B58" s="106"/>
      <c r="C58" s="106"/>
      <c r="D58" s="106"/>
      <c r="E58" s="106"/>
      <c r="F58" s="106"/>
      <c r="G58" s="106"/>
      <c r="H58" s="106"/>
      <c r="I58" s="106"/>
      <c r="J58" s="106"/>
    </row>
    <row r="59" spans="1:11" s="325" customFormat="1" ht="9" customHeight="1" x14ac:dyDescent="0.2">
      <c r="A59" s="323" t="s">
        <v>655</v>
      </c>
      <c r="B59" s="324"/>
      <c r="C59" s="324"/>
      <c r="D59" s="324"/>
      <c r="E59" s="324"/>
      <c r="F59" s="324"/>
      <c r="G59" s="324"/>
      <c r="H59" s="324"/>
      <c r="I59" s="324"/>
      <c r="J59" s="324"/>
    </row>
    <row r="60" spans="1:11" ht="2.25" customHeight="1" x14ac:dyDescent="0.15">
      <c r="A60" s="320"/>
    </row>
    <row r="61" spans="1:11" ht="9" customHeight="1" x14ac:dyDescent="0.2">
      <c r="A61" s="320" t="s">
        <v>726</v>
      </c>
      <c r="B61" s="106"/>
      <c r="C61" s="106"/>
      <c r="D61" s="106"/>
      <c r="E61" s="106"/>
      <c r="F61" s="106"/>
      <c r="G61" s="106"/>
      <c r="H61" s="106"/>
      <c r="I61" s="106"/>
      <c r="J61" s="106"/>
    </row>
    <row r="62" spans="1:11" s="325" customFormat="1" ht="9" customHeight="1" x14ac:dyDescent="0.2">
      <c r="A62" s="323" t="s">
        <v>656</v>
      </c>
      <c r="B62" s="324"/>
      <c r="C62" s="324"/>
      <c r="D62" s="324"/>
      <c r="E62" s="324"/>
      <c r="F62" s="324"/>
      <c r="G62" s="324"/>
      <c r="H62" s="324"/>
      <c r="I62" s="324"/>
      <c r="J62" s="324"/>
    </row>
    <row r="63" spans="1:11" ht="2.25" customHeight="1" x14ac:dyDescent="0.15">
      <c r="A63" s="320"/>
    </row>
    <row r="64" spans="1:11" ht="9" customHeight="1" x14ac:dyDescent="0.2">
      <c r="A64" s="320" t="s">
        <v>725</v>
      </c>
      <c r="B64" s="106"/>
      <c r="C64" s="106"/>
      <c r="D64" s="106"/>
      <c r="E64" s="106"/>
      <c r="F64" s="106"/>
      <c r="G64" s="106"/>
      <c r="H64" s="106"/>
      <c r="I64" s="106"/>
      <c r="J64" s="106"/>
      <c r="K64" s="106"/>
    </row>
    <row r="65" spans="1:15" s="325" customFormat="1" ht="9" customHeight="1" x14ac:dyDescent="0.2">
      <c r="A65" s="323" t="s">
        <v>658</v>
      </c>
      <c r="B65" s="324"/>
      <c r="C65" s="324"/>
      <c r="D65" s="324"/>
      <c r="E65" s="324"/>
      <c r="F65" s="324"/>
      <c r="G65" s="324"/>
      <c r="H65" s="324"/>
      <c r="I65" s="324"/>
      <c r="J65" s="324"/>
      <c r="K65" s="324"/>
    </row>
    <row r="66" spans="1:15" ht="2.25" customHeight="1" x14ac:dyDescent="0.15">
      <c r="A66" s="320"/>
    </row>
    <row r="67" spans="1:15" ht="9" customHeight="1" x14ac:dyDescent="0.2">
      <c r="A67" s="320" t="s">
        <v>724</v>
      </c>
      <c r="B67" s="106"/>
      <c r="C67" s="106"/>
      <c r="D67" s="106"/>
      <c r="E67" s="106"/>
      <c r="F67" s="106"/>
      <c r="G67" s="106"/>
      <c r="H67" s="106"/>
      <c r="I67" s="106"/>
      <c r="J67" s="106"/>
      <c r="K67" s="106"/>
    </row>
    <row r="68" spans="1:15" s="325" customFormat="1" ht="9" customHeight="1" x14ac:dyDescent="0.2">
      <c r="A68" s="323" t="s">
        <v>660</v>
      </c>
      <c r="B68" s="324"/>
      <c r="C68" s="324"/>
      <c r="D68" s="324"/>
      <c r="E68" s="324"/>
      <c r="F68" s="324"/>
      <c r="G68" s="324"/>
      <c r="H68" s="324"/>
      <c r="I68" s="324"/>
      <c r="J68" s="324"/>
      <c r="K68" s="324"/>
    </row>
    <row r="69" spans="1:15" ht="2.25" customHeight="1" x14ac:dyDescent="0.15">
      <c r="A69" s="320"/>
    </row>
    <row r="70" spans="1:15" ht="9" customHeight="1" x14ac:dyDescent="0.2">
      <c r="A70" s="320" t="s">
        <v>723</v>
      </c>
      <c r="B70" s="106"/>
      <c r="C70" s="106"/>
      <c r="D70" s="106"/>
      <c r="E70" s="106"/>
      <c r="F70" s="106"/>
      <c r="G70" s="106"/>
      <c r="H70" s="106"/>
      <c r="I70" s="106"/>
      <c r="J70" s="106"/>
      <c r="K70" s="106"/>
    </row>
    <row r="71" spans="1:15" s="325" customFormat="1" ht="9" customHeight="1" x14ac:dyDescent="0.2">
      <c r="A71" s="323" t="s">
        <v>662</v>
      </c>
      <c r="B71" s="324"/>
      <c r="C71" s="324"/>
      <c r="D71" s="324"/>
      <c r="E71" s="324"/>
      <c r="F71" s="324"/>
      <c r="G71" s="324"/>
      <c r="H71" s="324"/>
      <c r="I71" s="324"/>
      <c r="J71" s="324"/>
      <c r="K71" s="324"/>
    </row>
    <row r="72" spans="1:15" ht="2.25" customHeight="1" x14ac:dyDescent="0.15">
      <c r="A72" s="320"/>
    </row>
    <row r="73" spans="1:15" ht="9" customHeight="1" x14ac:dyDescent="0.2">
      <c r="A73" s="320" t="s">
        <v>710</v>
      </c>
      <c r="B73" s="106"/>
      <c r="C73" s="106"/>
      <c r="D73" s="106"/>
      <c r="E73" s="106"/>
      <c r="F73" s="106"/>
      <c r="G73" s="106"/>
      <c r="H73" s="106"/>
      <c r="I73" s="106"/>
      <c r="J73" s="106"/>
      <c r="K73" s="106"/>
      <c r="L73" s="106"/>
      <c r="M73" s="106"/>
      <c r="N73" s="106"/>
      <c r="O73" s="106"/>
    </row>
    <row r="74" spans="1:15" s="325" customFormat="1" ht="9" customHeight="1" x14ac:dyDescent="0.2">
      <c r="A74" s="323" t="s">
        <v>664</v>
      </c>
      <c r="B74" s="324"/>
      <c r="C74" s="324"/>
      <c r="D74" s="324"/>
      <c r="E74" s="324"/>
      <c r="F74" s="324"/>
      <c r="G74" s="324"/>
      <c r="H74" s="324"/>
      <c r="I74" s="324"/>
      <c r="J74" s="324"/>
      <c r="K74" s="324"/>
      <c r="L74" s="324"/>
      <c r="M74" s="324"/>
      <c r="N74" s="324"/>
      <c r="O74" s="324"/>
    </row>
    <row r="75" spans="1:15" ht="2.25" customHeight="1" x14ac:dyDescent="0.2">
      <c r="A75" s="320"/>
      <c r="B75" s="106"/>
      <c r="C75" s="106"/>
      <c r="D75" s="106"/>
      <c r="E75" s="106"/>
      <c r="F75" s="106"/>
      <c r="G75" s="106"/>
      <c r="H75" s="106"/>
      <c r="I75" s="106"/>
      <c r="J75" s="106"/>
      <c r="K75" s="106"/>
      <c r="L75" s="106"/>
      <c r="M75" s="106"/>
      <c r="N75" s="106"/>
      <c r="O75" s="106"/>
    </row>
    <row r="76" spans="1:15" ht="9" customHeight="1" x14ac:dyDescent="0.2">
      <c r="A76" s="320" t="s">
        <v>722</v>
      </c>
      <c r="B76" s="106"/>
      <c r="C76" s="106"/>
      <c r="D76" s="106"/>
      <c r="E76" s="106"/>
      <c r="F76" s="106"/>
      <c r="G76" s="106"/>
      <c r="H76" s="106"/>
      <c r="I76" s="106"/>
      <c r="J76" s="106"/>
      <c r="K76" s="106"/>
      <c r="L76" s="106"/>
      <c r="M76" s="106"/>
      <c r="N76" s="106"/>
      <c r="O76" s="106"/>
    </row>
    <row r="77" spans="1:15" s="325" customFormat="1" ht="9" customHeight="1" x14ac:dyDescent="0.2">
      <c r="A77" s="323" t="s">
        <v>792</v>
      </c>
      <c r="B77" s="324"/>
      <c r="C77" s="324"/>
      <c r="D77" s="324"/>
      <c r="E77" s="324"/>
      <c r="F77" s="324"/>
      <c r="G77" s="324"/>
      <c r="H77" s="324"/>
      <c r="I77" s="324"/>
      <c r="J77" s="324"/>
      <c r="K77" s="324"/>
      <c r="L77" s="324"/>
      <c r="M77" s="324"/>
      <c r="N77" s="324"/>
      <c r="O77" s="324"/>
    </row>
    <row r="78" spans="1:15" ht="2.25" customHeight="1" x14ac:dyDescent="0.15">
      <c r="A78" s="320"/>
    </row>
    <row r="79" spans="1:15" ht="9" customHeight="1" x14ac:dyDescent="0.2">
      <c r="A79" s="320" t="s">
        <v>711</v>
      </c>
      <c r="B79" s="106"/>
      <c r="C79" s="106"/>
      <c r="D79" s="106"/>
      <c r="E79" s="106"/>
      <c r="F79" s="106"/>
      <c r="G79" s="106"/>
      <c r="H79" s="106"/>
      <c r="I79" s="106"/>
      <c r="J79" s="106"/>
      <c r="K79" s="106"/>
      <c r="L79" s="106"/>
      <c r="M79" s="106"/>
      <c r="N79" s="106"/>
      <c r="O79" s="106"/>
    </row>
    <row r="80" spans="1:15" s="325" customFormat="1" ht="9" customHeight="1" x14ac:dyDescent="0.2">
      <c r="A80" s="323" t="s">
        <v>667</v>
      </c>
      <c r="B80" s="324"/>
      <c r="C80" s="324"/>
      <c r="D80" s="324"/>
      <c r="E80" s="324"/>
      <c r="F80" s="324"/>
      <c r="G80" s="324"/>
      <c r="H80" s="324"/>
      <c r="I80" s="324"/>
      <c r="J80" s="324"/>
      <c r="K80" s="324"/>
      <c r="L80" s="324"/>
      <c r="M80" s="324"/>
      <c r="N80" s="324"/>
      <c r="O80" s="324"/>
    </row>
    <row r="81" spans="1:15" ht="2.25" customHeight="1" x14ac:dyDescent="0.15">
      <c r="A81" s="320"/>
    </row>
    <row r="82" spans="1:15" ht="9" customHeight="1" x14ac:dyDescent="0.2">
      <c r="A82" s="320" t="s">
        <v>721</v>
      </c>
      <c r="B82" s="106"/>
      <c r="C82" s="106"/>
      <c r="D82" s="106"/>
      <c r="E82" s="106"/>
      <c r="F82" s="106"/>
      <c r="G82" s="106"/>
      <c r="H82" s="106"/>
      <c r="I82" s="106"/>
      <c r="J82" s="106"/>
      <c r="K82" s="106"/>
      <c r="L82" s="106"/>
      <c r="M82" s="106"/>
      <c r="N82" s="106"/>
      <c r="O82" s="106"/>
    </row>
    <row r="83" spans="1:15" s="325" customFormat="1" ht="9" customHeight="1" x14ac:dyDescent="0.2">
      <c r="A83" s="323" t="s">
        <v>669</v>
      </c>
      <c r="B83" s="324"/>
      <c r="C83" s="324"/>
      <c r="D83" s="324"/>
      <c r="E83" s="324"/>
      <c r="F83" s="324"/>
      <c r="G83" s="324"/>
      <c r="H83" s="324"/>
      <c r="I83" s="324"/>
      <c r="J83" s="324"/>
      <c r="K83" s="324"/>
      <c r="L83" s="324"/>
      <c r="M83" s="324"/>
      <c r="N83" s="324"/>
      <c r="O83" s="324"/>
    </row>
    <row r="84" spans="1:15" ht="2.25" customHeight="1" x14ac:dyDescent="0.15">
      <c r="A84" s="322"/>
    </row>
    <row r="85" spans="1:15" ht="9" customHeight="1" x14ac:dyDescent="0.2">
      <c r="A85" s="320" t="s">
        <v>720</v>
      </c>
      <c r="B85" s="106"/>
      <c r="C85" s="106"/>
      <c r="D85" s="106"/>
      <c r="E85" s="106"/>
      <c r="F85" s="106"/>
      <c r="G85" s="106"/>
      <c r="H85" s="106"/>
      <c r="I85" s="106"/>
      <c r="J85" s="106"/>
      <c r="K85" s="106"/>
      <c r="L85" s="106"/>
      <c r="M85" s="106"/>
      <c r="N85" s="106"/>
      <c r="O85" s="106"/>
    </row>
    <row r="86" spans="1:15" s="325" customFormat="1" ht="9" customHeight="1" x14ac:dyDescent="0.2">
      <c r="A86" s="323" t="s">
        <v>671</v>
      </c>
      <c r="B86" s="324"/>
      <c r="C86" s="324"/>
      <c r="D86" s="324"/>
      <c r="E86" s="324"/>
      <c r="F86" s="324"/>
      <c r="G86" s="324"/>
      <c r="H86" s="324"/>
      <c r="I86" s="324"/>
      <c r="J86" s="324"/>
      <c r="K86" s="324"/>
      <c r="L86" s="324"/>
      <c r="M86" s="324"/>
      <c r="N86" s="324"/>
      <c r="O86" s="324"/>
    </row>
    <row r="87" spans="1:15" ht="2.25" customHeight="1" x14ac:dyDescent="0.15"/>
    <row r="88" spans="1:15" ht="9" customHeight="1" x14ac:dyDescent="0.2">
      <c r="A88" s="320" t="s">
        <v>719</v>
      </c>
      <c r="B88" s="106"/>
      <c r="C88" s="106"/>
      <c r="D88" s="106"/>
      <c r="E88" s="106"/>
      <c r="F88" s="106"/>
      <c r="G88" s="106"/>
      <c r="H88" s="106"/>
      <c r="I88" s="106"/>
      <c r="J88" s="106"/>
      <c r="K88" s="106"/>
      <c r="L88" s="106"/>
      <c r="M88" s="106"/>
      <c r="N88" s="106"/>
      <c r="O88" s="106"/>
    </row>
    <row r="89" spans="1:15" s="325" customFormat="1" ht="9" customHeight="1" x14ac:dyDescent="0.2">
      <c r="A89" s="323" t="s">
        <v>673</v>
      </c>
      <c r="B89" s="324"/>
      <c r="C89" s="324"/>
      <c r="D89" s="324"/>
      <c r="E89" s="324"/>
      <c r="F89" s="324"/>
      <c r="G89" s="324"/>
      <c r="H89" s="324"/>
      <c r="I89" s="324"/>
      <c r="J89" s="324"/>
      <c r="K89" s="324"/>
      <c r="L89" s="324"/>
      <c r="M89" s="324"/>
      <c r="N89" s="324"/>
      <c r="O89" s="324"/>
    </row>
    <row r="90" spans="1:15" ht="2.25" customHeight="1" x14ac:dyDescent="0.15"/>
    <row r="91" spans="1:15" ht="9" customHeight="1" x14ac:dyDescent="0.2">
      <c r="A91" s="320" t="s">
        <v>718</v>
      </c>
      <c r="B91" s="106"/>
      <c r="C91" s="106"/>
      <c r="D91" s="106"/>
      <c r="E91" s="106"/>
      <c r="F91" s="106"/>
      <c r="G91" s="106"/>
      <c r="H91" s="106"/>
      <c r="I91" s="106"/>
      <c r="J91" s="106"/>
      <c r="K91" s="106"/>
      <c r="L91" s="106"/>
      <c r="M91" s="106"/>
      <c r="N91" s="106"/>
      <c r="O91" s="106"/>
    </row>
    <row r="92" spans="1:15" s="325" customFormat="1" ht="9" customHeight="1" x14ac:dyDescent="0.2">
      <c r="A92" s="323" t="s">
        <v>595</v>
      </c>
      <c r="B92" s="324"/>
      <c r="C92" s="324"/>
      <c r="D92" s="324"/>
      <c r="E92" s="324"/>
      <c r="F92" s="324"/>
      <c r="G92" s="324"/>
      <c r="H92" s="324"/>
      <c r="I92" s="324"/>
      <c r="J92" s="324"/>
      <c r="K92" s="324"/>
      <c r="L92" s="324"/>
      <c r="M92" s="324"/>
      <c r="N92" s="324"/>
      <c r="O92" s="324"/>
    </row>
    <row r="93" spans="1:15" ht="2.25" customHeight="1" x14ac:dyDescent="0.15"/>
    <row r="94" spans="1:15" ht="9" customHeight="1" x14ac:dyDescent="0.2">
      <c r="A94" s="320" t="s">
        <v>621</v>
      </c>
      <c r="B94" s="106"/>
      <c r="C94" s="106"/>
      <c r="D94" s="106"/>
      <c r="E94" s="106"/>
      <c r="F94" s="106"/>
      <c r="G94" s="106"/>
      <c r="H94" s="106"/>
      <c r="I94" s="106"/>
      <c r="J94" s="106"/>
      <c r="K94" s="106"/>
      <c r="L94" s="106"/>
      <c r="M94" s="106"/>
      <c r="N94" s="106"/>
      <c r="O94" s="106"/>
    </row>
    <row r="95" spans="1:15" s="325" customFormat="1" ht="9" customHeight="1" x14ac:dyDescent="0.2">
      <c r="A95" s="323" t="s">
        <v>620</v>
      </c>
      <c r="B95" s="324"/>
      <c r="C95" s="324"/>
      <c r="D95" s="324"/>
      <c r="E95" s="324"/>
      <c r="F95" s="324"/>
      <c r="G95" s="324"/>
      <c r="H95" s="324"/>
      <c r="I95" s="324"/>
      <c r="J95" s="324"/>
      <c r="K95" s="324"/>
      <c r="L95" s="324"/>
      <c r="M95" s="324"/>
      <c r="N95" s="324"/>
      <c r="O95" s="324"/>
    </row>
    <row r="96" spans="1:15" ht="2.25" customHeight="1" x14ac:dyDescent="0.15"/>
    <row r="97" spans="1:15" ht="9" customHeight="1" x14ac:dyDescent="0.2">
      <c r="A97" s="320" t="s">
        <v>789</v>
      </c>
      <c r="B97" s="106"/>
      <c r="C97" s="106"/>
      <c r="D97" s="106"/>
      <c r="E97" s="106"/>
      <c r="F97" s="106"/>
      <c r="G97" s="106"/>
      <c r="H97" s="106"/>
      <c r="I97" s="106"/>
      <c r="J97" s="106"/>
      <c r="K97" s="106"/>
      <c r="L97" s="106"/>
      <c r="M97" s="106"/>
      <c r="N97" s="106"/>
      <c r="O97" s="106"/>
    </row>
    <row r="98" spans="1:15" s="325" customFormat="1" ht="9" customHeight="1" x14ac:dyDescent="0.2">
      <c r="A98" s="323" t="s">
        <v>712</v>
      </c>
      <c r="B98" s="324"/>
      <c r="C98" s="324"/>
      <c r="D98" s="324"/>
      <c r="E98" s="324"/>
      <c r="F98" s="324"/>
      <c r="G98" s="324"/>
      <c r="H98" s="324"/>
      <c r="I98" s="324"/>
      <c r="J98" s="324"/>
      <c r="K98" s="324"/>
      <c r="L98" s="324"/>
      <c r="M98" s="324"/>
      <c r="N98" s="324"/>
      <c r="O98" s="324"/>
    </row>
    <row r="99" spans="1:15" ht="2.25" customHeight="1" x14ac:dyDescent="0.15"/>
    <row r="100" spans="1:15" ht="9" customHeight="1" x14ac:dyDescent="0.2">
      <c r="A100" s="320" t="s">
        <v>793</v>
      </c>
      <c r="B100" s="106"/>
      <c r="C100" s="106"/>
      <c r="D100" s="106"/>
      <c r="E100" s="106"/>
      <c r="F100" s="106"/>
      <c r="G100" s="106"/>
      <c r="H100" s="106"/>
      <c r="I100" s="106"/>
      <c r="J100" s="106"/>
      <c r="K100" s="106"/>
      <c r="L100" s="106"/>
      <c r="M100" s="106"/>
      <c r="N100" s="106"/>
      <c r="O100" s="106"/>
    </row>
    <row r="101" spans="1:15" s="325" customFormat="1" ht="9" customHeight="1" x14ac:dyDescent="0.2">
      <c r="A101" s="323" t="s">
        <v>794</v>
      </c>
      <c r="B101" s="324"/>
      <c r="C101" s="324"/>
      <c r="D101" s="324"/>
      <c r="E101" s="324"/>
      <c r="F101" s="324"/>
      <c r="G101" s="324"/>
      <c r="H101" s="324"/>
      <c r="I101" s="324"/>
      <c r="J101" s="324"/>
      <c r="K101" s="324"/>
      <c r="L101" s="324"/>
      <c r="M101" s="324"/>
      <c r="N101" s="324"/>
      <c r="O101" s="324"/>
    </row>
    <row r="102" spans="1:15" ht="2.25" customHeight="1" x14ac:dyDescent="0.15"/>
    <row r="103" spans="1:15" ht="9" customHeight="1" x14ac:dyDescent="0.2">
      <c r="A103" s="323" t="s">
        <v>717</v>
      </c>
      <c r="B103" s="106"/>
      <c r="C103" s="106"/>
      <c r="D103" s="106"/>
      <c r="E103" s="106"/>
      <c r="F103" s="106"/>
      <c r="G103" s="106"/>
      <c r="H103" s="106"/>
      <c r="I103" s="106"/>
      <c r="J103" s="106"/>
      <c r="K103" s="106"/>
      <c r="L103" s="106"/>
      <c r="M103" s="106"/>
      <c r="N103" s="106"/>
      <c r="O103" s="106"/>
    </row>
    <row r="104" spans="1:15" s="325" customFormat="1" ht="9" customHeight="1" x14ac:dyDescent="0.2">
      <c r="A104" s="323" t="s">
        <v>795</v>
      </c>
      <c r="B104" s="324"/>
      <c r="C104" s="324"/>
      <c r="D104" s="324"/>
      <c r="E104" s="324"/>
      <c r="F104" s="324"/>
      <c r="G104" s="324"/>
      <c r="H104" s="324"/>
      <c r="I104" s="324"/>
      <c r="J104" s="324"/>
      <c r="K104" s="324"/>
      <c r="L104" s="324"/>
      <c r="M104" s="324"/>
      <c r="N104" s="324"/>
      <c r="O104" s="324"/>
    </row>
    <row r="105" spans="1:15" ht="2.25" customHeight="1" x14ac:dyDescent="0.15"/>
    <row r="106" spans="1:15" ht="9" customHeight="1" x14ac:dyDescent="0.2">
      <c r="A106" s="323" t="s">
        <v>716</v>
      </c>
      <c r="B106" s="106"/>
      <c r="C106" s="106"/>
      <c r="D106" s="106"/>
      <c r="E106" s="106"/>
      <c r="F106" s="106"/>
      <c r="G106" s="106"/>
      <c r="H106" s="106"/>
      <c r="I106" s="106"/>
      <c r="J106" s="106"/>
      <c r="K106" s="106"/>
      <c r="L106" s="106"/>
      <c r="M106" s="106"/>
      <c r="N106" s="106"/>
      <c r="O106" s="106"/>
    </row>
    <row r="107" spans="1:15" s="325" customFormat="1" ht="9" customHeight="1" x14ac:dyDescent="0.2">
      <c r="A107" s="323" t="s">
        <v>715</v>
      </c>
      <c r="B107" s="324"/>
      <c r="C107" s="324"/>
      <c r="D107" s="324"/>
      <c r="E107" s="324"/>
      <c r="F107" s="324"/>
      <c r="G107" s="324"/>
      <c r="H107" s="324"/>
      <c r="I107" s="324"/>
      <c r="J107" s="324"/>
      <c r="K107" s="324"/>
      <c r="L107" s="324"/>
      <c r="M107" s="324"/>
      <c r="N107" s="324"/>
      <c r="O107" s="324"/>
    </row>
    <row r="108" spans="1:15" ht="2.25" customHeight="1" x14ac:dyDescent="0.15"/>
    <row r="109" spans="1:15" ht="9" customHeight="1" x14ac:dyDescent="0.2">
      <c r="A109" s="323" t="s">
        <v>714</v>
      </c>
      <c r="B109" s="106"/>
      <c r="C109" s="106"/>
      <c r="D109" s="106"/>
      <c r="E109" s="106"/>
      <c r="F109" s="106"/>
      <c r="G109" s="106"/>
      <c r="H109" s="106"/>
      <c r="I109" s="106"/>
      <c r="J109" s="106"/>
      <c r="K109" s="106"/>
      <c r="L109" s="106"/>
      <c r="M109" s="106"/>
      <c r="N109" s="106"/>
      <c r="O109" s="106"/>
    </row>
    <row r="110" spans="1:15" s="325" customFormat="1" ht="9" customHeight="1" x14ac:dyDescent="0.2">
      <c r="A110" s="323" t="s">
        <v>713</v>
      </c>
      <c r="B110" s="324"/>
      <c r="C110" s="324"/>
      <c r="D110" s="324"/>
      <c r="E110" s="324"/>
      <c r="F110" s="324"/>
      <c r="G110" s="324"/>
      <c r="H110" s="324"/>
      <c r="I110" s="324"/>
      <c r="J110" s="324"/>
      <c r="K110" s="324"/>
      <c r="L110" s="324"/>
      <c r="M110" s="324"/>
      <c r="N110" s="324"/>
      <c r="O110" s="324"/>
    </row>
  </sheetData>
  <hyperlinks>
    <hyperlink ref="A11" location="A1_1!A1" display="Tabell A1: Historisk översikt  /  Historical overview (sida 1 /  page 1)"/>
    <hyperlink ref="A14" location="A1_2!A1" display="Tabell A1: Historisk översikt  /  Historical overview (sida 2 /  page 2)"/>
    <hyperlink ref="A17" location="A1_3!A1" display="Tabell A1: Historisk översikt  /  Historical overview (sida 3 /  page 3)"/>
    <hyperlink ref="A23" location="B1_B2!A1" display="Tabell B1: Järnvägar - infrastruktur, investeringar och energianvändning  /  Railways -infrastructure, investments and energy consumption"/>
    <hyperlink ref="A29" location="B3_B4!A1" display="Tabell B3: Spårvägar - infrastruktur, investeringar och energianvändning  /  Trams  infrastructure, investments and energy consumption"/>
    <hyperlink ref="A32" location="B3_B4!B79" display="Tabell B4: Spårvägar - personal för infrastrukturarbeten och trafikledning  /  Trams - staff strength for infrastructure works and traffic control"/>
    <hyperlink ref="A35" location="B5_B6!A1" display="Tabell B5: Tunnelbanan - infrastruktur, investeringar och energianvändning  /  Metro - infrastructure, investments and energy consumption"/>
    <hyperlink ref="A44" location="'C1_C2_C3'!A1" display="Tabell C1: Dragfordon - Järnvägar  /  Tractive stock - Railways"/>
    <hyperlink ref="A20" location="A1_4!A1" display="Tabell A1: Historisk översikt  /  Historical overview (sida 4 /  page 4)"/>
    <hyperlink ref="A11:G11" location="A1_1!A1" display="Tabell A1: Historisk översikt  /  Historical overview (sida 1 /  page 1)"/>
    <hyperlink ref="A14:G14" location="A1_2!A1" display="Tabell A1: Historisk översikt  /  Historical overview (sida 2 /  page 2)"/>
    <hyperlink ref="A17:G17" location="A1_3!A1" display="Tabell A1: Historisk översikt  /  Historical overview (sida 3 /  page 3)"/>
    <hyperlink ref="A20:G20" location="A1_4!A1" display="Tabell A1: Historisk översikt  /  Historical overview (sida 4 /  page 4)"/>
    <hyperlink ref="A23:N23" location="B1_B2!A1" display="Tabell B1: Järnvägar - infrastruktur, investeringar och energianvändning  /  Railways -infrastructure, investments and energy consumption"/>
    <hyperlink ref="A29:N29" location="B3_B4!A1" display="Tabell B3: Spårvägar - infrastruktur, investeringar och energianvändning  /  Trams  infrastructure, investments and energy consumption"/>
    <hyperlink ref="A35:N35" location="B5_B6!A1" display="Tabell B5: Tunnelbanan - infrastruktur, investeringar och energianvändning  /  Metro - infrastructure, investments and energy consumption"/>
    <hyperlink ref="A44:G44" location="'C1_C2_C3'!A1" display="Tabell C1: Dragfordon - Järnvägar  /  Tractive stock - Railways"/>
    <hyperlink ref="A38" location="B5_B6!B73" display="Tabell B6: Tunnelbana - personal för infrastrukturarbeten och trafikledning  /  Metro - staff strength for infrastructure works and traffic control"/>
    <hyperlink ref="A47" location="'C1_C2_C3'!B96" display="Tabell C2: Dragfordon - Spårvägar  /  Tractive stock - Trams"/>
    <hyperlink ref="A50" location="'C1_C2_C3'!B105" display="Tabell C3: Dragfordon - Tunnelbana  /  Tractive stock - Metro"/>
    <hyperlink ref="A26" location="B1_B2!B92" display="Tabell B2: Järnvägar - personal för infrastrukturarbeten och trafikledning  /  Railways - staff strength for infrastructure works and traffic control"/>
    <hyperlink ref="A8" location="Tågoperatörer!A1" display="Rail undertakings in Swedish rail traffic 2013"/>
    <hyperlink ref="A5" location="Huvudmän!A1" display="Bodies in Swedish rail traffic 2012 (page 1)"/>
    <hyperlink ref="A4" location="Huvudmän!A1" display="Huvudmän(1) i svensk bantrafik 2012 (sida 1)"/>
    <hyperlink ref="A7" location="Tågoperatörer!A1" display="Tågoperatörer i svensk bantrafik 2013 "/>
    <hyperlink ref="A10" location="A1_1!A1" display="Tabell A1: Historisk översikt  /  Historical overview (sida 1 /  page 1)"/>
    <hyperlink ref="A10:G10" location="A1_1!A1" display="Tabell A1: Historisk översikt  /  Historical overview (sida 1 /  page 1)"/>
    <hyperlink ref="A13" location="A1_2!A1" display="Tabell A1: Historisk översikt  /  Historical overview (sida 2 /  page 2)"/>
    <hyperlink ref="A13:G13" location="A1_2!A1" display="Tabell A1: Historisk översikt  /  Historical overview (sida 2 /  page 2)"/>
    <hyperlink ref="A16" location="A1_3!A1" display="Tabell A1: Historisk översikt  /  Historical overview (sida 3 /  page 3)"/>
    <hyperlink ref="A16:G16" location="A1_3!A1" display="Tabell A1: Historisk översikt  /  Historical overview (sida 3 /  page 3)"/>
    <hyperlink ref="A19" location="A1_4!A1" display="Tabell A1: Historisk översikt  /  Historical overview (sida 4 /  page 4)"/>
    <hyperlink ref="A19:G19" location="A1_4!A1" display="Tabell A1: Historisk översikt  /  Historical overview (sida 4 /  page 4)"/>
    <hyperlink ref="A22" location="B1_B2!A1" display="Tabell B1: Järnvägar - infrastruktur, investeringar och energianvändning  /  Railways -infrastructure, investments and energy consumption"/>
    <hyperlink ref="A22:N22" location="B1_B2!A1" display="Tabell B1: Järnvägar - infrastruktur, investeringar och energianvändning  /  Railways -infrastructure, investments and energy consumption"/>
    <hyperlink ref="A25" location="B1_B2!B92" display="Tabell B2: Järnvägar - personal för infrastrukturarbeten och trafikledning  /  Railways - staff strength for infrastructure works and traffic control"/>
    <hyperlink ref="A28" location="B3_B4!A1" display="Tabell B3: Spårvägar - infrastruktur, investeringar och energianvändning  /  Trams  infrastructure, investments and energy consumption"/>
    <hyperlink ref="A28:N28" location="B3_B4!A1" display="Tabell B3: Spårvägar - infrastruktur, investeringar och energianvändning  /  Trams  infrastructure, investments and energy consumption"/>
    <hyperlink ref="A31" location="B3_B4!B79" display="Tabell B4: Spårvägar - personal för infrastrukturarbeten och trafikledning  /  Trams - staff strength for infrastructure works and traffic control"/>
    <hyperlink ref="A34" location="B5_B6!A1" display="Tabell B5: Tunnelbanan - infrastruktur, investeringar och energianvändning  /  Metro - infrastructure, investments and energy consumption"/>
    <hyperlink ref="A34:N34" location="B5_B6!A1" display="Tabell B5: Tunnelbanan - infrastruktur, investeringar och energianvändning  /  Metro - infrastructure, investments and energy consumption"/>
    <hyperlink ref="A37" location="B5_B6!B73" display="Tabell B6: Tunnelbana - personal för infrastrukturarbeten och trafikledning  /  Metro - staff strength for infrastructure works and traffic control"/>
    <hyperlink ref="A43" location="'C1_C2_C3'!A1" display="Tabell C1: Dragfordon - Järnvägar  /  Tractive stock - Railways"/>
    <hyperlink ref="A43:G43" location="'C1_C2_C3'!A1" display="Tabell C1: Dragfordon - Järnvägar  /  Tractive stock - Railways"/>
    <hyperlink ref="A46" location="'C1_C2_C3'!B96" display="Tabell C2: Dragfordon - Spårvägar  /  Tractive stock - Trams"/>
    <hyperlink ref="A49" location="'C1_C2_C3'!B105" display="Tabell C3: Dragfordon - Tunnelbana  /  Tractive stock - Metro"/>
    <hyperlink ref="A53" location="'C4'!A1" display="Tabell C4: Transportfordon - Järnvägar  (sida 1)"/>
    <hyperlink ref="A52" location="'C4'!A1" display="Tabell C4: Transportfordon - Järnvägar  (sida 1)"/>
    <hyperlink ref="A56" location="'C4_forts_C5_C6'!A1" display="Tabell C4: Transportfordon - Järnvägar  /  Transport stock - Railways (sida 2 /  page 2)"/>
    <hyperlink ref="A55" location="'C4_forts_C5_C6'!A1" display="Tabell C4: Transportfordon - Järnvägar  /  Transport stock - Railways (sida 2 /  page 2)"/>
    <hyperlink ref="A59" location="'C4_forts_C5_C6'!A74" display="Tabell C5: Transportfordon - Spårvägar  /  Transport stock - Trams"/>
    <hyperlink ref="A58" location="'C4_forts_C5_C6'!A74" display="Tabell C5: Transportfordon - Spårvägar  /  Transport stock - Trams"/>
    <hyperlink ref="A62" location="'C4_forts_C5_C6'!A84" display="Table C6: Transport stock - Metro"/>
    <hyperlink ref="A61" location="'C4_forts_C5_C6'!A84" display="Tabell C6: Transportfordon - Tunnelbana "/>
    <hyperlink ref="A65" location="D1_D2_D3!A1" display="Tabell D1: Trafik, anställda och energianvändning  /  Traffic, staff and energy consumption (sida 1 /  page 1)"/>
    <hyperlink ref="A64" location="D1_D2_D3!A1" display="Tabell D1: Trafik, anställda och energianvändning  /  Traffic, staff and energy consumption (sida 1 /  page 1)"/>
    <hyperlink ref="A68" location="D1_D2_D3!A87" display="Table D1: Traffic - Railways"/>
    <hyperlink ref="A67" location="D1_D2_D3!A87" display="Tabell D1: Trafik - Järnvägar  "/>
    <hyperlink ref="A71" location="D1_D2_D3!A97" display="Table D3: Traffic - Metro"/>
    <hyperlink ref="A70" location="D1_D2_D3!A97" display="Tabell D3: Trafik - Tunnelbanan "/>
    <hyperlink ref="A73" location="D4_D5_D6!A1" display="Tabell D4: Anställda - Järnvägar   "/>
    <hyperlink ref="A74" location="D4_D5_D6!A1" display="Table D4: Staff - Railways"/>
    <hyperlink ref="A76" location="D4_D5_D6!A70" display="Tabell D5: Personal för trafik - Spårvägar  "/>
    <hyperlink ref="A77" location="D4_D5_D6!A70" display="Table D5: Staff strength for traffic  - Trams"/>
    <hyperlink ref="A79" location="D4_D5_D6!A82" display="Tabell D6: Personal för trafik - Tunnelbanan "/>
    <hyperlink ref="A80" location="D4_D5_D6!A82" display="Table D6: Staff strength for traffic - Metro"/>
    <hyperlink ref="A82" location="D7_D8_D9!A1" display="Tabell D7: Energianvändning - Järnvägar  "/>
    <hyperlink ref="A83" location="D7_D8_D9!A1" display="Table D7: Energy use - Railways"/>
    <hyperlink ref="A85" location="D7_D8_D9!A59" display="Tabell D8: Energianvändning för trafik - Spårvägar   "/>
    <hyperlink ref="A86" location="D7_D8_D9!A59" display="Table D8: Energy use for traffic - Trams"/>
    <hyperlink ref="A88" location="D7_D8_D9!A69" display="Tabell D9: Energianvändning för trafik - Tunnelbanan  "/>
    <hyperlink ref="A89" location="D7_D8_D9!A69" display="Table D9: Energy use for traffic - Metro"/>
    <hyperlink ref="A91" location="'D10'!A1" display="Tabell D10: Godstransporter på järnväg  "/>
    <hyperlink ref="A92" location="'D10'!A1" display="Table D10: Goods transport by railway"/>
    <hyperlink ref="A94" location="'D11'!A1" display="Tabell D10: Godstransporter på järnväg  "/>
    <hyperlink ref="A95" location="'D11'!A1" display="Tabell D10: Godstransporter på järnväg  "/>
    <hyperlink ref="A97" location="D11_forts!A1" display="Tabell D11: Varugruppsfördelning av transporterat gods enligt NST 2007 (sida 1)"/>
    <hyperlink ref="A98" location="D11_forts!A1" display="Tabell D11: Varugruppsfördelning av transporterat gods enligt NST 2007 (sida 1)"/>
    <hyperlink ref="A100" location="'D12'!A1" display="Tabell D11: Varugruppsfördelning av transporterat gods enligt NST 2007  (sida 2)"/>
    <hyperlink ref="A101" location="'D12'!A1" display="Tabell D11: Varugruppsfördelning av transporterat gods enligt NST 2007  (sida 2)"/>
    <hyperlink ref="A103" location="D13_D14_D15!A1" display="Tabell D13: Persontransporter – Järnvägar  "/>
    <hyperlink ref="A104" location="D13_D14_D15!A1" display="Table D13: Passenger transport  – Railways"/>
    <hyperlink ref="A107" location="D13_D14_D15!A70" display="Table D14: Passenger transport – Trams "/>
    <hyperlink ref="A106" location="D13_D14_D15!A70" display="Tabell D14: Persontransporter – Spårvägar "/>
    <hyperlink ref="A109" location="D13_D14_D15!A83" display="Tabell D15: Persontransporter – Tunnelbana "/>
    <hyperlink ref="A110" location="D13_D14_D15!A83" display="Table D15: Passenger transport – Metro "/>
    <hyperlink ref="A41" location="'B7'!A1" display="Table B7: Infrastructure, length of lines worked by county – Railways"/>
    <hyperlink ref="A40" location="'B7'!A1" display="Tabell B7: Infrastruktur, trafikerad banlängd efter län – Järnvägar "/>
  </hyperlinks>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Q65"/>
  <sheetViews>
    <sheetView showGridLines="0" showRuler="0" showWhiteSpace="0" zoomScaleNormal="100" workbookViewId="0"/>
  </sheetViews>
  <sheetFormatPr defaultRowHeight="14.25" outlineLevelCol="1" x14ac:dyDescent="0.25"/>
  <cols>
    <col min="1" max="1" width="1.28515625" style="20" customWidth="1"/>
    <col min="2" max="2" width="4.28515625" style="20" customWidth="1"/>
    <col min="3" max="3" width="0.85546875" style="20" customWidth="1"/>
    <col min="4" max="4" width="54.5703125" style="20" bestFit="1" customWidth="1"/>
    <col min="5" max="5" width="6.7109375" style="330" hidden="1" customWidth="1" outlineLevel="1"/>
    <col min="6" max="6" width="1.28515625" style="330" hidden="1" customWidth="1" outlineLevel="1"/>
    <col min="7" max="7" width="6.7109375" style="330" hidden="1" customWidth="1" outlineLevel="1"/>
    <col min="8" max="8" width="1.28515625" style="330" hidden="1" customWidth="1" outlineLevel="1"/>
    <col min="9" max="9" width="6.7109375" style="330" hidden="1" customWidth="1" outlineLevel="1"/>
    <col min="10" max="10" width="1.28515625" style="330" hidden="1" customWidth="1" outlineLevel="1"/>
    <col min="11" max="11" width="6.7109375" style="330" hidden="1" customWidth="1" outlineLevel="1"/>
    <col min="12" max="12" width="1.28515625" style="330" hidden="1" customWidth="1" outlineLevel="1"/>
    <col min="13" max="13" width="6.7109375" style="330" hidden="1" customWidth="1" outlineLevel="1"/>
    <col min="14" max="14" width="1.28515625" style="330" hidden="1" customWidth="1" outlineLevel="1"/>
    <col min="15" max="15" width="6.7109375" style="330" hidden="1" customWidth="1" outlineLevel="1"/>
    <col min="16" max="16" width="1.28515625" style="330" hidden="1" customWidth="1" outlineLevel="1"/>
    <col min="17" max="17" width="6.7109375" style="330" hidden="1" customWidth="1" outlineLevel="1"/>
    <col min="18" max="18" width="1.28515625" style="330" hidden="1" customWidth="1" outlineLevel="1"/>
    <col min="19" max="19" width="6.7109375" style="20" hidden="1" customWidth="1" outlineLevel="1"/>
    <col min="20" max="20" width="1.28515625" style="20" hidden="1" customWidth="1" outlineLevel="1"/>
    <col min="21" max="21" width="6.7109375" style="20" hidden="1" customWidth="1" outlineLevel="1"/>
    <col min="22" max="22" width="1.28515625" style="20" hidden="1" customWidth="1" outlineLevel="1"/>
    <col min="23" max="23" width="6.7109375" style="20" customWidth="1" collapsed="1"/>
    <col min="24" max="24" width="1.28515625" style="20" customWidth="1"/>
    <col min="25" max="25" width="6.7109375" style="20" customWidth="1"/>
    <col min="26" max="26" width="1.28515625" style="20" customWidth="1"/>
    <col min="27" max="27" width="6.7109375" style="209" customWidth="1"/>
    <col min="28" max="28" width="1.28515625" style="209" customWidth="1"/>
    <col min="29" max="29" width="6.7109375" style="383" customWidth="1"/>
    <col min="30" max="30" width="1.28515625" style="383" customWidth="1"/>
    <col min="31" max="31" width="6.7109375" style="462" customWidth="1"/>
    <col min="32" max="32" width="1.28515625" style="462" customWidth="1"/>
    <col min="33" max="33" width="6.7109375" style="462" customWidth="1"/>
    <col min="34" max="34" width="1.28515625" style="462" customWidth="1"/>
    <col min="35" max="35" width="6.7109375" style="462" hidden="1" customWidth="1"/>
    <col min="36" max="36" width="1.28515625" style="462" hidden="1" customWidth="1"/>
    <col min="37" max="37" width="6.7109375" style="462" hidden="1" customWidth="1"/>
    <col min="38" max="38" width="1.28515625" style="462" hidden="1" customWidth="1"/>
    <col min="39" max="39" width="6.7109375" style="20" hidden="1" customWidth="1"/>
    <col min="40" max="40" width="1.28515625" style="20" hidden="1" customWidth="1"/>
    <col min="41" max="41" width="11.5703125" style="20" customWidth="1"/>
    <col min="42" max="16384" width="9.140625" style="20"/>
  </cols>
  <sheetData>
    <row r="1" spans="2:40" s="305" customFormat="1" x14ac:dyDescent="0.25">
      <c r="B1" s="64" t="s">
        <v>597</v>
      </c>
      <c r="E1" s="330"/>
      <c r="F1" s="330"/>
      <c r="G1" s="330"/>
      <c r="H1" s="330"/>
      <c r="I1" s="330"/>
      <c r="J1" s="330"/>
      <c r="K1" s="330"/>
      <c r="L1" s="330"/>
      <c r="M1" s="330"/>
      <c r="N1" s="330"/>
      <c r="O1" s="330"/>
      <c r="P1" s="330"/>
      <c r="Q1" s="330"/>
      <c r="R1" s="330"/>
      <c r="AC1" s="383"/>
      <c r="AD1" s="383"/>
      <c r="AE1" s="462"/>
      <c r="AF1" s="462"/>
      <c r="AG1" s="462"/>
      <c r="AH1" s="462"/>
      <c r="AI1" s="462"/>
      <c r="AJ1" s="462"/>
      <c r="AK1" s="462"/>
      <c r="AL1" s="462"/>
    </row>
    <row r="2" spans="2:40" x14ac:dyDescent="0.25">
      <c r="B2" s="313" t="s">
        <v>598</v>
      </c>
    </row>
    <row r="3" spans="2:40" ht="6" customHeight="1" x14ac:dyDescent="0.25">
      <c r="B3" s="4"/>
    </row>
    <row r="4" spans="2:40" x14ac:dyDescent="0.25">
      <c r="B4" s="19" t="s">
        <v>475</v>
      </c>
      <c r="E4" s="3"/>
      <c r="G4" s="3"/>
      <c r="I4" s="3"/>
      <c r="K4" s="3"/>
      <c r="M4" s="3"/>
      <c r="O4" s="3"/>
      <c r="Q4" s="3"/>
      <c r="S4" s="3"/>
    </row>
    <row r="5" spans="2:40" ht="6" customHeight="1" x14ac:dyDescent="0.25">
      <c r="B5" s="6"/>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2:40" x14ac:dyDescent="0.25">
      <c r="B6" s="648"/>
      <c r="C6" s="648" t="s">
        <v>476</v>
      </c>
      <c r="D6" s="650" t="s">
        <v>477</v>
      </c>
      <c r="E6" s="608">
        <v>2000</v>
      </c>
      <c r="F6" s="608"/>
      <c r="G6" s="608">
        <v>2001</v>
      </c>
      <c r="H6" s="608"/>
      <c r="I6" s="608">
        <v>2002</v>
      </c>
      <c r="J6" s="608"/>
      <c r="K6" s="608">
        <v>2003</v>
      </c>
      <c r="L6" s="608"/>
      <c r="M6" s="608">
        <v>2004</v>
      </c>
      <c r="N6" s="608"/>
      <c r="O6" s="608">
        <v>2005</v>
      </c>
      <c r="P6" s="608"/>
      <c r="Q6" s="608">
        <v>2006</v>
      </c>
      <c r="R6" s="608"/>
      <c r="S6" s="608">
        <v>2007</v>
      </c>
      <c r="T6" s="608"/>
      <c r="U6" s="608">
        <v>2008</v>
      </c>
      <c r="V6" s="608"/>
      <c r="W6" s="608">
        <v>2009</v>
      </c>
      <c r="X6" s="608"/>
      <c r="Y6" s="608">
        <v>2010</v>
      </c>
      <c r="Z6" s="608"/>
      <c r="AA6" s="608">
        <v>2011</v>
      </c>
      <c r="AB6" s="608"/>
      <c r="AC6" s="608">
        <v>2012</v>
      </c>
      <c r="AD6" s="608"/>
      <c r="AE6" s="608">
        <v>2013</v>
      </c>
      <c r="AF6" s="608"/>
      <c r="AG6" s="608">
        <v>2014</v>
      </c>
      <c r="AH6" s="608"/>
      <c r="AI6" s="608">
        <v>2015</v>
      </c>
      <c r="AJ6" s="608"/>
      <c r="AK6" s="608">
        <v>2016</v>
      </c>
      <c r="AL6" s="608"/>
      <c r="AM6" s="608">
        <v>2017</v>
      </c>
      <c r="AN6" s="608"/>
    </row>
    <row r="7" spans="2:40" x14ac:dyDescent="0.25">
      <c r="B7" s="657"/>
      <c r="C7" s="646" t="s">
        <v>478</v>
      </c>
      <c r="D7" s="647"/>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row>
    <row r="8" spans="2:40" ht="6" customHeight="1" x14ac:dyDescent="0.25">
      <c r="B8" s="52"/>
      <c r="C8" s="52"/>
      <c r="D8" s="78"/>
      <c r="E8" s="331"/>
      <c r="F8" s="331"/>
      <c r="G8" s="331"/>
      <c r="H8" s="331"/>
      <c r="I8" s="331"/>
      <c r="J8" s="331"/>
      <c r="K8" s="331"/>
      <c r="L8" s="331"/>
      <c r="M8" s="331"/>
      <c r="N8" s="331"/>
      <c r="O8" s="331"/>
      <c r="P8" s="331"/>
      <c r="Q8" s="331"/>
      <c r="R8" s="331"/>
      <c r="S8" s="25"/>
      <c r="T8" s="25"/>
      <c r="U8" s="25"/>
      <c r="V8" s="25"/>
      <c r="W8" s="25"/>
      <c r="X8" s="25"/>
      <c r="Y8" s="25"/>
      <c r="Z8" s="25"/>
      <c r="AA8" s="212"/>
      <c r="AB8" s="212"/>
      <c r="AC8" s="385"/>
      <c r="AD8" s="385"/>
      <c r="AE8" s="461"/>
      <c r="AF8" s="461"/>
      <c r="AG8" s="461"/>
      <c r="AH8" s="461"/>
      <c r="AI8" s="461"/>
      <c r="AJ8" s="461"/>
      <c r="AK8" s="461"/>
      <c r="AL8" s="461"/>
      <c r="AM8" s="25"/>
      <c r="AN8" s="25"/>
    </row>
    <row r="9" spans="2:40" ht="10.5" customHeight="1" x14ac:dyDescent="0.25">
      <c r="B9" s="52">
        <v>1</v>
      </c>
      <c r="C9" s="52"/>
      <c r="D9" s="141" t="s">
        <v>479</v>
      </c>
      <c r="E9" s="92" t="s">
        <v>91</v>
      </c>
      <c r="G9" s="92" t="s">
        <v>91</v>
      </c>
      <c r="I9" s="92" t="s">
        <v>91</v>
      </c>
      <c r="K9" s="92" t="s">
        <v>91</v>
      </c>
      <c r="M9" s="92" t="s">
        <v>91</v>
      </c>
      <c r="O9" s="92" t="s">
        <v>91</v>
      </c>
      <c r="Q9" s="92" t="s">
        <v>91</v>
      </c>
      <c r="S9" s="92" t="s">
        <v>91</v>
      </c>
      <c r="U9" s="92">
        <v>7710.6337800000156</v>
      </c>
      <c r="V9" s="25"/>
      <c r="W9" s="92">
        <v>7703.4367900000052</v>
      </c>
      <c r="Y9" s="92">
        <v>8169.2631800000017</v>
      </c>
      <c r="Z9" s="95"/>
      <c r="AA9" s="92">
        <v>8181.0548981672382</v>
      </c>
      <c r="AB9" s="212"/>
      <c r="AC9" s="92">
        <v>8477.70737238941</v>
      </c>
      <c r="AD9" s="385"/>
      <c r="AE9" s="92">
        <v>8735.656721558631</v>
      </c>
      <c r="AF9" s="31" t="s">
        <v>93</v>
      </c>
      <c r="AG9" s="92">
        <v>8648.5991652161356</v>
      </c>
      <c r="AH9" s="461"/>
      <c r="AI9" s="92"/>
      <c r="AJ9" s="461"/>
      <c r="AK9" s="92"/>
      <c r="AL9" s="461"/>
      <c r="AM9" s="92"/>
      <c r="AN9" s="25"/>
    </row>
    <row r="10" spans="2:40" ht="10.5" customHeight="1" x14ac:dyDescent="0.25">
      <c r="B10" s="52"/>
      <c r="C10" s="52"/>
      <c r="D10" s="175" t="s">
        <v>480</v>
      </c>
      <c r="E10" s="92"/>
      <c r="G10" s="92"/>
      <c r="I10" s="92"/>
      <c r="K10" s="92"/>
      <c r="M10" s="92"/>
      <c r="O10" s="92"/>
      <c r="Q10" s="92"/>
      <c r="S10" s="92"/>
      <c r="U10" s="92"/>
      <c r="V10" s="31"/>
      <c r="W10" s="92"/>
      <c r="Y10" s="92"/>
      <c r="Z10" s="95"/>
      <c r="AA10" s="92"/>
      <c r="AB10" s="31"/>
      <c r="AC10" s="92"/>
      <c r="AD10" s="31"/>
      <c r="AE10" s="92"/>
      <c r="AF10" s="31"/>
      <c r="AG10" s="92"/>
      <c r="AH10" s="31"/>
      <c r="AI10" s="92"/>
      <c r="AJ10" s="31"/>
      <c r="AK10" s="92"/>
      <c r="AL10" s="31"/>
      <c r="AM10" s="92"/>
      <c r="AN10" s="31"/>
    </row>
    <row r="11" spans="2:40" ht="10.5" customHeight="1" x14ac:dyDescent="0.25">
      <c r="B11" s="52">
        <v>2</v>
      </c>
      <c r="C11" s="52"/>
      <c r="D11" s="24" t="s">
        <v>568</v>
      </c>
      <c r="E11" s="92" t="s">
        <v>91</v>
      </c>
      <c r="G11" s="92" t="s">
        <v>91</v>
      </c>
      <c r="I11" s="92" t="s">
        <v>91</v>
      </c>
      <c r="K11" s="92" t="s">
        <v>91</v>
      </c>
      <c r="M11" s="92" t="s">
        <v>91</v>
      </c>
      <c r="O11" s="92" t="s">
        <v>91</v>
      </c>
      <c r="Q11" s="92" t="s">
        <v>91</v>
      </c>
      <c r="S11" s="92" t="s">
        <v>91</v>
      </c>
      <c r="U11" s="92">
        <v>244.93608</v>
      </c>
      <c r="V11" s="25"/>
      <c r="W11" s="92">
        <v>59.971460000000008</v>
      </c>
      <c r="Y11" s="92">
        <v>278.77733999999998</v>
      </c>
      <c r="Z11" s="95"/>
      <c r="AA11" s="92">
        <v>250.33425000000003</v>
      </c>
      <c r="AB11" s="212"/>
      <c r="AC11" s="92">
        <v>279.08800000000002</v>
      </c>
      <c r="AD11" s="385"/>
      <c r="AE11" s="92">
        <v>184.77480705081197</v>
      </c>
      <c r="AF11" s="31"/>
      <c r="AG11" s="92">
        <v>279.64600000000002</v>
      </c>
      <c r="AH11" s="461"/>
      <c r="AI11" s="92"/>
      <c r="AJ11" s="461"/>
      <c r="AK11" s="92"/>
      <c r="AL11" s="461"/>
      <c r="AM11" s="92"/>
      <c r="AN11" s="25"/>
    </row>
    <row r="12" spans="2:40" ht="10.5" customHeight="1" x14ac:dyDescent="0.25">
      <c r="B12" s="52">
        <v>3</v>
      </c>
      <c r="C12" s="52"/>
      <c r="D12" s="24" t="s">
        <v>481</v>
      </c>
      <c r="E12" s="92" t="s">
        <v>91</v>
      </c>
      <c r="G12" s="92" t="s">
        <v>91</v>
      </c>
      <c r="I12" s="92" t="s">
        <v>91</v>
      </c>
      <c r="K12" s="92" t="s">
        <v>91</v>
      </c>
      <c r="M12" s="92" t="s">
        <v>91</v>
      </c>
      <c r="O12" s="92" t="s">
        <v>91</v>
      </c>
      <c r="Q12" s="92" t="s">
        <v>91</v>
      </c>
      <c r="S12" s="92" t="s">
        <v>91</v>
      </c>
      <c r="U12" s="92">
        <v>28503.940340000001</v>
      </c>
      <c r="V12" s="25"/>
      <c r="W12" s="92">
        <v>22362.215185000001</v>
      </c>
      <c r="Y12" s="92">
        <v>30619.845501000003</v>
      </c>
      <c r="Z12" s="95"/>
      <c r="AA12" s="92">
        <v>29468.727948000003</v>
      </c>
      <c r="AB12" s="212"/>
      <c r="AC12" s="92">
        <v>29450.105283361288</v>
      </c>
      <c r="AD12" s="385"/>
      <c r="AE12" s="92">
        <v>30769.661366699023</v>
      </c>
      <c r="AF12" s="31" t="s">
        <v>93</v>
      </c>
      <c r="AG12" s="92">
        <v>31290.206641047684</v>
      </c>
      <c r="AH12" s="461"/>
      <c r="AI12" s="92"/>
      <c r="AJ12" s="461"/>
      <c r="AK12" s="92"/>
      <c r="AL12" s="461"/>
      <c r="AM12" s="92"/>
      <c r="AN12" s="25"/>
    </row>
    <row r="13" spans="2:40" ht="10.5" customHeight="1" x14ac:dyDescent="0.25">
      <c r="B13" s="52"/>
      <c r="C13" s="52"/>
      <c r="D13" s="78" t="s">
        <v>482</v>
      </c>
      <c r="E13" s="92"/>
      <c r="G13" s="92"/>
      <c r="I13" s="92"/>
      <c r="K13" s="92"/>
      <c r="M13" s="92"/>
      <c r="O13" s="92"/>
      <c r="Q13" s="92"/>
      <c r="S13" s="92"/>
      <c r="U13" s="92"/>
      <c r="V13" s="25"/>
      <c r="W13" s="92"/>
      <c r="Y13" s="92"/>
      <c r="Z13" s="95"/>
      <c r="AA13" s="92"/>
      <c r="AB13" s="212"/>
      <c r="AC13" s="92"/>
      <c r="AD13" s="385"/>
      <c r="AE13" s="92"/>
      <c r="AF13" s="31"/>
      <c r="AG13" s="92"/>
      <c r="AH13" s="461"/>
      <c r="AI13" s="92"/>
      <c r="AJ13" s="461"/>
      <c r="AK13" s="92"/>
      <c r="AL13" s="461"/>
      <c r="AM13" s="92"/>
      <c r="AN13" s="25"/>
    </row>
    <row r="14" spans="2:40" ht="10.5" customHeight="1" x14ac:dyDescent="0.25">
      <c r="B14" s="52">
        <v>4</v>
      </c>
      <c r="C14" s="52"/>
      <c r="D14" s="24" t="s">
        <v>736</v>
      </c>
      <c r="E14" s="92" t="s">
        <v>91</v>
      </c>
      <c r="G14" s="92" t="s">
        <v>91</v>
      </c>
      <c r="I14" s="92" t="s">
        <v>91</v>
      </c>
      <c r="K14" s="92" t="s">
        <v>91</v>
      </c>
      <c r="M14" s="92" t="s">
        <v>91</v>
      </c>
      <c r="O14" s="92" t="s">
        <v>91</v>
      </c>
      <c r="Q14" s="92" t="s">
        <v>91</v>
      </c>
      <c r="S14" s="92" t="s">
        <v>91</v>
      </c>
      <c r="U14" s="92">
        <v>401.36486700000017</v>
      </c>
      <c r="V14" s="25"/>
      <c r="W14" s="92">
        <v>494.20916299999971</v>
      </c>
      <c r="Y14" s="92">
        <v>508.49003000000005</v>
      </c>
      <c r="Z14" s="95"/>
      <c r="AA14" s="92">
        <v>376.7085770000001</v>
      </c>
      <c r="AB14" s="212"/>
      <c r="AC14" s="92">
        <v>349.21068422634954</v>
      </c>
      <c r="AD14" s="385"/>
      <c r="AE14" s="92">
        <v>834.44082769039255</v>
      </c>
      <c r="AF14" s="31" t="s">
        <v>93</v>
      </c>
      <c r="AG14" s="92">
        <v>908.48313703577821</v>
      </c>
      <c r="AH14" s="461"/>
      <c r="AI14" s="92"/>
      <c r="AJ14" s="461"/>
      <c r="AK14" s="92"/>
      <c r="AL14" s="461"/>
      <c r="AM14" s="92"/>
      <c r="AN14" s="25"/>
    </row>
    <row r="15" spans="2:40" ht="10.5" customHeight="1" x14ac:dyDescent="0.25">
      <c r="B15" s="52">
        <v>5</v>
      </c>
      <c r="C15" s="52"/>
      <c r="D15" s="539" t="s">
        <v>1224</v>
      </c>
      <c r="E15" s="92" t="s">
        <v>91</v>
      </c>
      <c r="G15" s="92" t="s">
        <v>91</v>
      </c>
      <c r="I15" s="92" t="s">
        <v>91</v>
      </c>
      <c r="K15" s="92" t="s">
        <v>91</v>
      </c>
      <c r="M15" s="92" t="s">
        <v>91</v>
      </c>
      <c r="O15" s="92" t="s">
        <v>91</v>
      </c>
      <c r="Q15" s="92" t="s">
        <v>91</v>
      </c>
      <c r="S15" s="92" t="s">
        <v>91</v>
      </c>
      <c r="U15" s="92">
        <v>1.2602200000000001</v>
      </c>
      <c r="V15" s="25"/>
      <c r="W15" s="92">
        <v>1.3363999999999998</v>
      </c>
      <c r="Y15" s="92">
        <v>1.11629</v>
      </c>
      <c r="Z15" s="95"/>
      <c r="AA15" s="92">
        <v>0.34388999999999997</v>
      </c>
      <c r="AB15" s="212"/>
      <c r="AC15" s="92">
        <v>1.949E-2</v>
      </c>
      <c r="AD15" s="385"/>
      <c r="AE15" s="92">
        <v>0.50510200000000016</v>
      </c>
      <c r="AF15" s="31"/>
      <c r="AG15" s="92">
        <v>0.7504996150176475</v>
      </c>
      <c r="AH15" s="461"/>
      <c r="AI15" s="92"/>
      <c r="AJ15" s="461"/>
      <c r="AK15" s="92"/>
      <c r="AL15" s="461"/>
      <c r="AM15" s="92"/>
      <c r="AN15" s="25"/>
    </row>
    <row r="16" spans="2:40" ht="10.5" customHeight="1" x14ac:dyDescent="0.25">
      <c r="B16" s="52"/>
      <c r="C16" s="52"/>
      <c r="D16" s="78" t="s">
        <v>483</v>
      </c>
      <c r="E16" s="92"/>
      <c r="G16" s="92"/>
      <c r="I16" s="92"/>
      <c r="K16" s="92"/>
      <c r="M16" s="92"/>
      <c r="O16" s="92"/>
      <c r="Q16" s="92"/>
      <c r="S16" s="92"/>
      <c r="U16" s="92"/>
      <c r="V16" s="25"/>
      <c r="W16" s="92"/>
      <c r="Y16" s="92"/>
      <c r="Z16" s="95"/>
      <c r="AA16" s="92"/>
      <c r="AB16" s="212"/>
      <c r="AC16" s="92"/>
      <c r="AD16" s="385"/>
      <c r="AE16" s="92"/>
      <c r="AF16" s="31"/>
      <c r="AG16" s="92"/>
      <c r="AH16" s="461"/>
      <c r="AI16" s="92"/>
      <c r="AJ16" s="461"/>
      <c r="AK16" s="92"/>
      <c r="AL16" s="461"/>
      <c r="AM16" s="92"/>
      <c r="AN16" s="25"/>
    </row>
    <row r="17" spans="2:40" ht="10.5" customHeight="1" x14ac:dyDescent="0.25">
      <c r="E17" s="92"/>
      <c r="G17" s="92"/>
      <c r="I17" s="92"/>
      <c r="K17" s="92"/>
      <c r="M17" s="92"/>
      <c r="O17" s="92"/>
      <c r="Q17" s="92"/>
      <c r="S17" s="92"/>
      <c r="V17" s="25"/>
      <c r="W17" s="92"/>
      <c r="Y17" s="92"/>
      <c r="Z17" s="95"/>
      <c r="AA17" s="92"/>
      <c r="AB17" s="212"/>
      <c r="AC17" s="92"/>
      <c r="AD17" s="385"/>
      <c r="AE17" s="92"/>
      <c r="AF17" s="31"/>
      <c r="AG17" s="92"/>
      <c r="AH17" s="461"/>
      <c r="AI17" s="92"/>
      <c r="AJ17" s="461"/>
      <c r="AK17" s="92"/>
      <c r="AL17" s="461"/>
      <c r="AM17" s="92"/>
      <c r="AN17" s="25"/>
    </row>
    <row r="18" spans="2:40" ht="10.5" customHeight="1" x14ac:dyDescent="0.25">
      <c r="B18" s="52">
        <v>6</v>
      </c>
      <c r="C18" s="52"/>
      <c r="D18" s="24" t="s">
        <v>484</v>
      </c>
      <c r="E18" s="92" t="s">
        <v>91</v>
      </c>
      <c r="G18" s="92" t="s">
        <v>91</v>
      </c>
      <c r="I18" s="92" t="s">
        <v>91</v>
      </c>
      <c r="K18" s="92" t="s">
        <v>91</v>
      </c>
      <c r="M18" s="92" t="s">
        <v>91</v>
      </c>
      <c r="O18" s="92" t="s">
        <v>91</v>
      </c>
      <c r="Q18" s="92" t="s">
        <v>91</v>
      </c>
      <c r="S18" s="92" t="s">
        <v>91</v>
      </c>
      <c r="U18" s="92">
        <v>7212.0962410000038</v>
      </c>
      <c r="V18" s="25"/>
      <c r="W18" s="92">
        <v>7299.4341433333375</v>
      </c>
      <c r="Y18" s="92">
        <v>6903.5863700000045</v>
      </c>
      <c r="Z18" s="95"/>
      <c r="AA18" s="92">
        <v>6916.7015278327672</v>
      </c>
      <c r="AB18" s="212"/>
      <c r="AC18" s="92">
        <v>6397.2863214728604</v>
      </c>
      <c r="AD18" s="385"/>
      <c r="AE18" s="92">
        <v>6281.054149762399</v>
      </c>
      <c r="AF18" s="31" t="s">
        <v>93</v>
      </c>
      <c r="AG18" s="92">
        <v>6754.3952897119261</v>
      </c>
      <c r="AH18" s="461"/>
      <c r="AI18" s="92"/>
      <c r="AJ18" s="461"/>
      <c r="AK18" s="92"/>
      <c r="AL18" s="461"/>
      <c r="AM18" s="92"/>
      <c r="AN18" s="25"/>
    </row>
    <row r="19" spans="2:40" ht="10.5" customHeight="1" x14ac:dyDescent="0.25">
      <c r="B19" s="52"/>
      <c r="C19" s="52"/>
      <c r="D19" s="78" t="s">
        <v>485</v>
      </c>
      <c r="E19" s="92"/>
      <c r="G19" s="92"/>
      <c r="I19" s="92"/>
      <c r="K19" s="92"/>
      <c r="M19" s="92"/>
      <c r="O19" s="92"/>
      <c r="Q19" s="92"/>
      <c r="S19" s="92"/>
      <c r="U19" s="92"/>
      <c r="V19" s="25"/>
      <c r="W19" s="92"/>
      <c r="Y19" s="92"/>
      <c r="Z19" s="95"/>
      <c r="AA19" s="92"/>
      <c r="AB19" s="212"/>
      <c r="AC19" s="92"/>
      <c r="AD19" s="385"/>
      <c r="AE19" s="92"/>
      <c r="AF19" s="31"/>
      <c r="AG19" s="92"/>
      <c r="AH19" s="461"/>
      <c r="AI19" s="92"/>
      <c r="AJ19" s="461"/>
      <c r="AK19" s="92"/>
      <c r="AL19" s="461"/>
      <c r="AM19" s="92"/>
      <c r="AN19" s="25"/>
    </row>
    <row r="20" spans="2:40" ht="10.5" customHeight="1" x14ac:dyDescent="0.25">
      <c r="B20" s="52">
        <v>7</v>
      </c>
      <c r="C20" s="52"/>
      <c r="D20" s="24" t="s">
        <v>486</v>
      </c>
      <c r="E20" s="92" t="s">
        <v>91</v>
      </c>
      <c r="G20" s="92" t="s">
        <v>91</v>
      </c>
      <c r="I20" s="92" t="s">
        <v>91</v>
      </c>
      <c r="K20" s="92" t="s">
        <v>91</v>
      </c>
      <c r="M20" s="92" t="s">
        <v>91</v>
      </c>
      <c r="O20" s="92" t="s">
        <v>91</v>
      </c>
      <c r="Q20" s="92" t="s">
        <v>91</v>
      </c>
      <c r="S20" s="92" t="s">
        <v>91</v>
      </c>
      <c r="U20" s="92">
        <v>1524.3432600000001</v>
      </c>
      <c r="V20" s="92"/>
      <c r="W20" s="92">
        <v>1308.181615</v>
      </c>
      <c r="Y20" s="92">
        <v>1419.0068800000006</v>
      </c>
      <c r="Z20" s="95"/>
      <c r="AA20" s="92">
        <v>1469.2541699999999</v>
      </c>
      <c r="AB20" s="92"/>
      <c r="AC20" s="92">
        <v>1409.4695900000002</v>
      </c>
      <c r="AD20" s="92"/>
      <c r="AE20" s="92">
        <v>1448.7630158863633</v>
      </c>
      <c r="AF20" s="31"/>
      <c r="AG20" s="92">
        <v>1396.1725642772303</v>
      </c>
      <c r="AH20" s="92"/>
      <c r="AI20" s="92"/>
      <c r="AJ20" s="92"/>
      <c r="AK20" s="92"/>
      <c r="AL20" s="92"/>
      <c r="AM20" s="92"/>
      <c r="AN20" s="92"/>
    </row>
    <row r="21" spans="2:40" ht="10.5" customHeight="1" x14ac:dyDescent="0.25">
      <c r="B21" s="52"/>
      <c r="C21" s="52"/>
      <c r="D21" s="78" t="s">
        <v>487</v>
      </c>
      <c r="E21" s="92"/>
      <c r="G21" s="92"/>
      <c r="I21" s="92"/>
      <c r="K21" s="92"/>
      <c r="M21" s="92"/>
      <c r="O21" s="92"/>
      <c r="Q21" s="92"/>
      <c r="S21" s="92"/>
      <c r="U21" s="92"/>
      <c r="V21" s="25"/>
      <c r="W21" s="92"/>
      <c r="Y21" s="92"/>
      <c r="Z21" s="95"/>
      <c r="AA21" s="92"/>
      <c r="AB21" s="212"/>
      <c r="AC21" s="92"/>
      <c r="AD21" s="385"/>
      <c r="AE21" s="92"/>
      <c r="AF21" s="31"/>
      <c r="AG21" s="92"/>
      <c r="AH21" s="461"/>
      <c r="AI21" s="92"/>
      <c r="AJ21" s="461"/>
      <c r="AK21" s="92"/>
      <c r="AL21" s="461"/>
      <c r="AM21" s="92"/>
      <c r="AN21" s="25"/>
    </row>
    <row r="22" spans="2:40" ht="10.5" customHeight="1" x14ac:dyDescent="0.25">
      <c r="B22" s="52">
        <v>8</v>
      </c>
      <c r="C22" s="52"/>
      <c r="D22" s="24" t="s">
        <v>488</v>
      </c>
      <c r="E22" s="92" t="s">
        <v>91</v>
      </c>
      <c r="G22" s="92" t="s">
        <v>91</v>
      </c>
      <c r="I22" s="92" t="s">
        <v>91</v>
      </c>
      <c r="K22" s="92" t="s">
        <v>91</v>
      </c>
      <c r="M22" s="92" t="s">
        <v>91</v>
      </c>
      <c r="O22" s="92" t="s">
        <v>91</v>
      </c>
      <c r="Q22" s="92" t="s">
        <v>91</v>
      </c>
      <c r="S22" s="92" t="s">
        <v>91</v>
      </c>
      <c r="U22" s="92">
        <v>815.80191066666669</v>
      </c>
      <c r="V22" s="25"/>
      <c r="W22" s="92">
        <v>773.9812100000006</v>
      </c>
      <c r="Y22" s="92">
        <v>862.53748500000074</v>
      </c>
      <c r="Z22" s="95"/>
      <c r="AA22" s="92">
        <v>1241.7580609999995</v>
      </c>
      <c r="AB22" s="212"/>
      <c r="AC22" s="92">
        <v>1309.8554051389681</v>
      </c>
      <c r="AD22" s="385"/>
      <c r="AE22" s="92">
        <v>1279.6117971796048</v>
      </c>
      <c r="AF22" s="31" t="s">
        <v>93</v>
      </c>
      <c r="AG22" s="92">
        <v>1259.7398340758427</v>
      </c>
      <c r="AH22" s="461"/>
      <c r="AI22" s="92"/>
      <c r="AJ22" s="461"/>
      <c r="AK22" s="92"/>
      <c r="AL22" s="461"/>
      <c r="AM22" s="92"/>
      <c r="AN22" s="25"/>
    </row>
    <row r="23" spans="2:40" ht="10.5" customHeight="1" x14ac:dyDescent="0.25">
      <c r="B23" s="52"/>
      <c r="C23" s="52"/>
      <c r="D23" s="78" t="s">
        <v>489</v>
      </c>
      <c r="E23" s="92"/>
      <c r="G23" s="92"/>
      <c r="I23" s="92"/>
      <c r="K23" s="92"/>
      <c r="M23" s="92"/>
      <c r="O23" s="92"/>
      <c r="Q23" s="92"/>
      <c r="S23" s="92"/>
      <c r="U23" s="92"/>
      <c r="V23" s="25"/>
      <c r="W23" s="92"/>
      <c r="Y23" s="92"/>
      <c r="Z23" s="95"/>
      <c r="AA23" s="92"/>
      <c r="AB23" s="212"/>
      <c r="AC23" s="92"/>
      <c r="AD23" s="385"/>
      <c r="AE23" s="92"/>
      <c r="AF23" s="31"/>
      <c r="AG23" s="92"/>
      <c r="AH23" s="461"/>
      <c r="AI23" s="92"/>
      <c r="AJ23" s="461"/>
      <c r="AK23" s="92"/>
      <c r="AL23" s="461"/>
      <c r="AM23" s="92"/>
      <c r="AN23" s="25"/>
    </row>
    <row r="24" spans="2:40" ht="10.5" customHeight="1" x14ac:dyDescent="0.25">
      <c r="B24" s="52">
        <v>9</v>
      </c>
      <c r="C24" s="52"/>
      <c r="D24" s="24" t="s">
        <v>490</v>
      </c>
      <c r="E24" s="92" t="s">
        <v>91</v>
      </c>
      <c r="G24" s="92" t="s">
        <v>91</v>
      </c>
      <c r="I24" s="92" t="s">
        <v>91</v>
      </c>
      <c r="K24" s="92" t="s">
        <v>91</v>
      </c>
      <c r="M24" s="92" t="s">
        <v>91</v>
      </c>
      <c r="O24" s="92" t="s">
        <v>91</v>
      </c>
      <c r="Q24" s="92" t="s">
        <v>91</v>
      </c>
      <c r="S24" s="92" t="s">
        <v>91</v>
      </c>
      <c r="U24" s="92">
        <v>567.58749799999975</v>
      </c>
      <c r="V24" s="25"/>
      <c r="W24" s="92">
        <v>591.91171300000008</v>
      </c>
      <c r="Y24" s="92">
        <v>552.30783000000008</v>
      </c>
      <c r="Z24" s="95"/>
      <c r="AA24" s="92">
        <v>499.40768400000002</v>
      </c>
      <c r="AB24" s="212"/>
      <c r="AC24" s="92">
        <v>485.78236754660901</v>
      </c>
      <c r="AD24" s="385"/>
      <c r="AE24" s="92">
        <v>479.25292982432819</v>
      </c>
      <c r="AF24" s="31" t="s">
        <v>93</v>
      </c>
      <c r="AG24" s="92">
        <v>361.04471543776452</v>
      </c>
      <c r="AH24" s="461"/>
      <c r="AI24" s="92"/>
      <c r="AJ24" s="461"/>
      <c r="AK24" s="92"/>
      <c r="AL24" s="461"/>
      <c r="AM24" s="92"/>
      <c r="AN24" s="25"/>
    </row>
    <row r="25" spans="2:40" ht="10.5" customHeight="1" x14ac:dyDescent="0.25">
      <c r="B25" s="52"/>
      <c r="C25" s="52"/>
      <c r="D25" s="78" t="s">
        <v>491</v>
      </c>
      <c r="E25" s="92"/>
      <c r="G25" s="92"/>
      <c r="I25" s="92"/>
      <c r="K25" s="92"/>
      <c r="M25" s="92"/>
      <c r="O25" s="92"/>
      <c r="Q25" s="92"/>
      <c r="S25" s="92"/>
      <c r="U25" s="92"/>
      <c r="V25" s="92"/>
      <c r="W25" s="92"/>
      <c r="Y25" s="92"/>
      <c r="Z25" s="95"/>
      <c r="AA25" s="92"/>
      <c r="AB25" s="92"/>
      <c r="AC25" s="92"/>
      <c r="AD25" s="92"/>
      <c r="AE25" s="92"/>
      <c r="AF25" s="31"/>
      <c r="AG25" s="92"/>
      <c r="AH25" s="92"/>
      <c r="AI25" s="92"/>
      <c r="AJ25" s="92"/>
      <c r="AK25" s="92"/>
      <c r="AL25" s="92"/>
      <c r="AM25" s="92"/>
      <c r="AN25" s="92"/>
    </row>
    <row r="26" spans="2:40" ht="10.5" customHeight="1" x14ac:dyDescent="0.25">
      <c r="B26" s="52">
        <v>10</v>
      </c>
      <c r="C26" s="52"/>
      <c r="D26" s="24" t="s">
        <v>492</v>
      </c>
      <c r="E26" s="92" t="s">
        <v>91</v>
      </c>
      <c r="G26" s="92" t="s">
        <v>91</v>
      </c>
      <c r="I26" s="92" t="s">
        <v>91</v>
      </c>
      <c r="K26" s="92" t="s">
        <v>91</v>
      </c>
      <c r="M26" s="92" t="s">
        <v>91</v>
      </c>
      <c r="O26" s="92" t="s">
        <v>91</v>
      </c>
      <c r="Q26" s="92" t="s">
        <v>91</v>
      </c>
      <c r="S26" s="92" t="s">
        <v>91</v>
      </c>
      <c r="U26" s="92">
        <v>5944.4614440000287</v>
      </c>
      <c r="V26" s="25"/>
      <c r="W26" s="92">
        <v>3832.8248790000148</v>
      </c>
      <c r="Y26" s="92">
        <v>5783.4853659999972</v>
      </c>
      <c r="Z26" s="95"/>
      <c r="AA26" s="92">
        <v>5270.148512000007</v>
      </c>
      <c r="AB26" s="212"/>
      <c r="AC26" s="92">
        <v>4030.6293701756649</v>
      </c>
      <c r="AD26" s="385"/>
      <c r="AE26" s="92">
        <v>5123.5120507318616</v>
      </c>
      <c r="AF26" s="31" t="s">
        <v>93</v>
      </c>
      <c r="AG26" s="92">
        <v>4166.4866474433657</v>
      </c>
      <c r="AH26" s="461"/>
      <c r="AI26" s="92"/>
      <c r="AJ26" s="461"/>
      <c r="AK26" s="92"/>
      <c r="AL26" s="461"/>
      <c r="AM26" s="92"/>
      <c r="AN26" s="25"/>
    </row>
    <row r="27" spans="2:40" ht="10.5" customHeight="1" x14ac:dyDescent="0.25">
      <c r="B27" s="52"/>
      <c r="C27" s="52"/>
      <c r="D27" s="78" t="s">
        <v>493</v>
      </c>
      <c r="E27" s="92"/>
      <c r="G27" s="92"/>
      <c r="I27" s="92"/>
      <c r="K27" s="92"/>
      <c r="M27" s="92"/>
      <c r="O27" s="92"/>
      <c r="Q27" s="92"/>
      <c r="S27" s="92"/>
      <c r="U27" s="92"/>
      <c r="V27" s="25"/>
      <c r="W27" s="92"/>
      <c r="Y27" s="92"/>
      <c r="Z27" s="31"/>
      <c r="AA27" s="92"/>
      <c r="AB27" s="212"/>
      <c r="AC27" s="92"/>
      <c r="AD27" s="385"/>
      <c r="AE27" s="92"/>
      <c r="AF27" s="31"/>
      <c r="AG27" s="92"/>
      <c r="AH27" s="461"/>
      <c r="AI27" s="92"/>
      <c r="AJ27" s="461"/>
      <c r="AK27" s="92"/>
      <c r="AL27" s="461"/>
      <c r="AM27" s="92"/>
      <c r="AN27" s="25"/>
    </row>
    <row r="28" spans="2:40" ht="10.5" customHeight="1" x14ac:dyDescent="0.25">
      <c r="B28" s="52"/>
      <c r="C28" s="52"/>
      <c r="D28" s="24"/>
      <c r="E28" s="92"/>
      <c r="G28" s="92"/>
      <c r="I28" s="92"/>
      <c r="K28" s="92"/>
      <c r="M28" s="92"/>
      <c r="O28" s="92"/>
      <c r="Q28" s="92"/>
      <c r="S28" s="92"/>
      <c r="U28" s="92"/>
      <c r="V28" s="25"/>
      <c r="W28" s="92"/>
      <c r="Y28" s="92"/>
      <c r="Z28" s="31"/>
      <c r="AA28" s="92"/>
      <c r="AB28" s="212"/>
      <c r="AC28" s="92"/>
      <c r="AD28" s="385"/>
      <c r="AE28" s="92"/>
      <c r="AF28" s="31"/>
      <c r="AG28" s="92"/>
      <c r="AH28" s="461"/>
      <c r="AI28" s="92"/>
      <c r="AJ28" s="461"/>
      <c r="AK28" s="92"/>
      <c r="AL28" s="461"/>
      <c r="AM28" s="92"/>
      <c r="AN28" s="25"/>
    </row>
    <row r="29" spans="2:40" ht="10.5" customHeight="1" x14ac:dyDescent="0.25">
      <c r="B29" s="52">
        <v>11</v>
      </c>
      <c r="C29" s="52"/>
      <c r="D29" s="24" t="s">
        <v>569</v>
      </c>
      <c r="E29" s="92" t="s">
        <v>91</v>
      </c>
      <c r="G29" s="92" t="s">
        <v>91</v>
      </c>
      <c r="I29" s="92" t="s">
        <v>91</v>
      </c>
      <c r="K29" s="92" t="s">
        <v>91</v>
      </c>
      <c r="M29" s="92" t="s">
        <v>91</v>
      </c>
      <c r="O29" s="92" t="s">
        <v>91</v>
      </c>
      <c r="Q29" s="92" t="s">
        <v>91</v>
      </c>
      <c r="S29" s="92" t="s">
        <v>91</v>
      </c>
      <c r="U29" s="92">
        <v>89.969619999999935</v>
      </c>
      <c r="V29" s="25"/>
      <c r="W29" s="92">
        <v>95.840159999999997</v>
      </c>
      <c r="Y29" s="92">
        <v>87.658141000000043</v>
      </c>
      <c r="Z29" s="31"/>
      <c r="AA29" s="92">
        <v>95.054119</v>
      </c>
      <c r="AB29" s="212"/>
      <c r="AC29" s="92">
        <v>95.317484321147731</v>
      </c>
      <c r="AD29" s="385"/>
      <c r="AE29" s="92">
        <v>69.040105802881214</v>
      </c>
      <c r="AF29" s="31" t="s">
        <v>93</v>
      </c>
      <c r="AG29" s="92">
        <v>78.389368644993965</v>
      </c>
      <c r="AH29" s="461"/>
      <c r="AI29" s="92"/>
      <c r="AJ29" s="461"/>
      <c r="AK29" s="92"/>
      <c r="AL29" s="461"/>
      <c r="AM29" s="92"/>
      <c r="AN29" s="25"/>
    </row>
    <row r="30" spans="2:40" ht="10.5" customHeight="1" x14ac:dyDescent="0.25">
      <c r="B30" s="52">
        <v>12</v>
      </c>
      <c r="C30" s="52"/>
      <c r="D30" s="24" t="s">
        <v>570</v>
      </c>
      <c r="E30" s="92" t="s">
        <v>91</v>
      </c>
      <c r="G30" s="92" t="s">
        <v>91</v>
      </c>
      <c r="I30" s="92" t="s">
        <v>91</v>
      </c>
      <c r="K30" s="92" t="s">
        <v>91</v>
      </c>
      <c r="M30" s="92" t="s">
        <v>91</v>
      </c>
      <c r="O30" s="92" t="s">
        <v>91</v>
      </c>
      <c r="Q30" s="92" t="s">
        <v>91</v>
      </c>
      <c r="S30" s="92" t="s">
        <v>91</v>
      </c>
      <c r="U30" s="92">
        <v>770.57958399999973</v>
      </c>
      <c r="V30" s="25"/>
      <c r="W30" s="92">
        <v>589.07428899999979</v>
      </c>
      <c r="Y30" s="92">
        <v>690.70420166666611</v>
      </c>
      <c r="Z30" s="31"/>
      <c r="AA30" s="92">
        <v>794.20493099999999</v>
      </c>
      <c r="AB30" s="212"/>
      <c r="AC30" s="92">
        <v>931.15216115684916</v>
      </c>
      <c r="AD30" s="385"/>
      <c r="AE30" s="92">
        <v>817.83206746756423</v>
      </c>
      <c r="AF30" s="31" t="s">
        <v>93</v>
      </c>
      <c r="AG30" s="92">
        <v>781.30903938235292</v>
      </c>
      <c r="AH30" s="461"/>
      <c r="AI30" s="92"/>
      <c r="AJ30" s="461"/>
      <c r="AK30" s="92"/>
      <c r="AL30" s="461"/>
      <c r="AM30" s="92"/>
      <c r="AN30" s="25"/>
    </row>
    <row r="31" spans="2:40" ht="10.5" customHeight="1" x14ac:dyDescent="0.25">
      <c r="B31" s="52">
        <v>13</v>
      </c>
      <c r="C31" s="52"/>
      <c r="D31" s="539" t="s">
        <v>1225</v>
      </c>
      <c r="E31" s="92" t="s">
        <v>91</v>
      </c>
      <c r="G31" s="92" t="s">
        <v>91</v>
      </c>
      <c r="I31" s="92" t="s">
        <v>91</v>
      </c>
      <c r="K31" s="92" t="s">
        <v>91</v>
      </c>
      <c r="M31" s="92" t="s">
        <v>91</v>
      </c>
      <c r="O31" s="92" t="s">
        <v>91</v>
      </c>
      <c r="Q31" s="92" t="s">
        <v>91</v>
      </c>
      <c r="S31" s="92" t="s">
        <v>91</v>
      </c>
      <c r="U31" s="92">
        <v>102.63620999999995</v>
      </c>
      <c r="V31" s="25"/>
      <c r="W31" s="92">
        <v>96.714840000000009</v>
      </c>
      <c r="Y31" s="92">
        <v>60.645657000000014</v>
      </c>
      <c r="Z31" s="31"/>
      <c r="AA31" s="92">
        <v>78.920466999999974</v>
      </c>
      <c r="AB31" s="212"/>
      <c r="AC31" s="92">
        <v>113.06082814171224</v>
      </c>
      <c r="AD31" s="385"/>
      <c r="AE31" s="92">
        <v>60.963326279834298</v>
      </c>
      <c r="AF31" s="31" t="s">
        <v>93</v>
      </c>
      <c r="AG31" s="92">
        <v>72.646812587188975</v>
      </c>
      <c r="AH31" s="461"/>
      <c r="AI31" s="92"/>
      <c r="AJ31" s="461"/>
      <c r="AK31" s="92"/>
      <c r="AL31" s="461"/>
      <c r="AM31" s="92"/>
      <c r="AN31" s="25"/>
    </row>
    <row r="32" spans="2:40" ht="10.5" customHeight="1" x14ac:dyDescent="0.25">
      <c r="B32" s="52">
        <v>14</v>
      </c>
      <c r="C32" s="52"/>
      <c r="D32" s="24" t="s">
        <v>571</v>
      </c>
      <c r="E32" s="92" t="s">
        <v>91</v>
      </c>
      <c r="G32" s="92" t="s">
        <v>91</v>
      </c>
      <c r="I32" s="92" t="s">
        <v>91</v>
      </c>
      <c r="K32" s="92" t="s">
        <v>91</v>
      </c>
      <c r="M32" s="92" t="s">
        <v>91</v>
      </c>
      <c r="O32" s="92" t="s">
        <v>91</v>
      </c>
      <c r="Q32" s="92" t="s">
        <v>91</v>
      </c>
      <c r="S32" s="92" t="s">
        <v>91</v>
      </c>
      <c r="U32" s="92">
        <v>1664.0226980000004</v>
      </c>
      <c r="V32" s="92"/>
      <c r="W32" s="92">
        <v>1334.5063919999998</v>
      </c>
      <c r="Y32" s="92">
        <v>1596.0178989999988</v>
      </c>
      <c r="Z32" s="31"/>
      <c r="AA32" s="92">
        <v>1655.198766</v>
      </c>
      <c r="AB32" s="92"/>
      <c r="AC32" s="92">
        <v>1124.1412898492488</v>
      </c>
      <c r="AD32" s="92"/>
      <c r="AE32" s="92">
        <v>1431.2552337574</v>
      </c>
      <c r="AF32" s="31" t="s">
        <v>93</v>
      </c>
      <c r="AG32" s="92">
        <v>1548.6526794659844</v>
      </c>
      <c r="AH32" s="92"/>
      <c r="AI32" s="92"/>
      <c r="AJ32" s="92"/>
      <c r="AK32" s="92"/>
      <c r="AL32" s="92"/>
      <c r="AM32" s="92"/>
      <c r="AN32" s="92"/>
    </row>
    <row r="33" spans="2:43" ht="10.5" customHeight="1" x14ac:dyDescent="0.25">
      <c r="B33" s="52">
        <v>15</v>
      </c>
      <c r="C33" s="52"/>
      <c r="D33" s="24" t="s">
        <v>572</v>
      </c>
      <c r="E33" s="92" t="s">
        <v>91</v>
      </c>
      <c r="G33" s="92" t="s">
        <v>91</v>
      </c>
      <c r="I33" s="92" t="s">
        <v>91</v>
      </c>
      <c r="K33" s="92" t="s">
        <v>91</v>
      </c>
      <c r="M33" s="92" t="s">
        <v>91</v>
      </c>
      <c r="O33" s="92" t="s">
        <v>91</v>
      </c>
      <c r="Q33" s="92" t="s">
        <v>91</v>
      </c>
      <c r="S33" s="92" t="s">
        <v>91</v>
      </c>
      <c r="U33" s="92">
        <v>247.80330000000004</v>
      </c>
      <c r="V33" s="25"/>
      <c r="W33" s="92" t="s">
        <v>91</v>
      </c>
      <c r="X33" s="92"/>
      <c r="Y33" s="92" t="s">
        <v>91</v>
      </c>
      <c r="Z33" s="92"/>
      <c r="AA33" s="92" t="s">
        <v>91</v>
      </c>
      <c r="AB33" s="92"/>
      <c r="AC33" s="92" t="s">
        <v>91</v>
      </c>
      <c r="AD33" s="92"/>
      <c r="AE33" s="92" t="s">
        <v>91</v>
      </c>
      <c r="AF33" s="92"/>
      <c r="AG33" s="92" t="s">
        <v>91</v>
      </c>
      <c r="AH33" s="461"/>
      <c r="AI33" s="92" t="s">
        <v>90</v>
      </c>
      <c r="AJ33" s="461"/>
      <c r="AK33" s="92" t="s">
        <v>90</v>
      </c>
      <c r="AL33" s="461"/>
      <c r="AM33" s="92" t="s">
        <v>90</v>
      </c>
      <c r="AN33" s="25"/>
    </row>
    <row r="34" spans="2:43" ht="10.5" customHeight="1" x14ac:dyDescent="0.25">
      <c r="B34" s="52"/>
      <c r="C34" s="52"/>
      <c r="D34" s="78"/>
      <c r="E34" s="92"/>
      <c r="G34" s="92"/>
      <c r="I34" s="92"/>
      <c r="K34" s="92"/>
      <c r="M34" s="92"/>
      <c r="O34" s="92"/>
      <c r="Q34" s="92"/>
      <c r="S34" s="92"/>
      <c r="U34" s="92"/>
      <c r="V34" s="25"/>
      <c r="Z34" s="31"/>
      <c r="AA34" s="92"/>
      <c r="AB34" s="212"/>
      <c r="AC34" s="92"/>
      <c r="AD34" s="385"/>
      <c r="AE34" s="92"/>
      <c r="AF34" s="31"/>
      <c r="AG34" s="92"/>
      <c r="AH34" s="461"/>
      <c r="AI34" s="92"/>
      <c r="AJ34" s="461"/>
      <c r="AK34" s="92"/>
      <c r="AL34" s="461"/>
      <c r="AM34" s="92"/>
      <c r="AN34" s="25"/>
    </row>
    <row r="35" spans="2:43" ht="10.5" customHeight="1" x14ac:dyDescent="0.25">
      <c r="B35" s="52">
        <v>16</v>
      </c>
      <c r="C35" s="52"/>
      <c r="D35" s="24" t="s">
        <v>494</v>
      </c>
      <c r="E35" s="92" t="s">
        <v>91</v>
      </c>
      <c r="G35" s="92" t="s">
        <v>91</v>
      </c>
      <c r="I35" s="92" t="s">
        <v>91</v>
      </c>
      <c r="K35" s="92" t="s">
        <v>91</v>
      </c>
      <c r="M35" s="92" t="s">
        <v>91</v>
      </c>
      <c r="O35" s="92" t="s">
        <v>91</v>
      </c>
      <c r="Q35" s="92" t="s">
        <v>91</v>
      </c>
      <c r="S35" s="92" t="s">
        <v>91</v>
      </c>
      <c r="U35" s="92">
        <v>1059.1841061611874</v>
      </c>
      <c r="V35" s="92"/>
      <c r="W35" s="92">
        <v>1168.5405918287206</v>
      </c>
      <c r="Y35" s="92">
        <v>1228.9102073333327</v>
      </c>
      <c r="Z35" s="31"/>
      <c r="AA35" s="92">
        <v>1188.8026647117383</v>
      </c>
      <c r="AB35" s="92"/>
      <c r="AC35" s="92">
        <v>1186.6012287046765</v>
      </c>
      <c r="AD35" s="92"/>
      <c r="AE35" s="92">
        <v>1095.1571827689554</v>
      </c>
      <c r="AF35" s="31" t="s">
        <v>93</v>
      </c>
      <c r="AG35" s="92">
        <v>1015.597995852967</v>
      </c>
      <c r="AH35" s="92"/>
      <c r="AI35" s="92"/>
      <c r="AJ35" s="92"/>
      <c r="AK35" s="92"/>
      <c r="AL35" s="92"/>
      <c r="AM35" s="92"/>
      <c r="AN35" s="92"/>
    </row>
    <row r="36" spans="2:43" ht="10.5" customHeight="1" x14ac:dyDescent="0.25">
      <c r="B36" s="52"/>
      <c r="C36" s="52"/>
      <c r="D36" s="78" t="s">
        <v>495</v>
      </c>
      <c r="E36" s="92"/>
      <c r="G36" s="92"/>
      <c r="I36" s="92"/>
      <c r="K36" s="92"/>
      <c r="M36" s="92"/>
      <c r="O36" s="92"/>
      <c r="Q36" s="92"/>
      <c r="S36" s="92"/>
      <c r="U36" s="92"/>
      <c r="V36" s="25"/>
      <c r="W36" s="92"/>
      <c r="X36" s="31"/>
      <c r="Y36" s="92"/>
      <c r="Z36" s="31"/>
      <c r="AA36" s="92"/>
      <c r="AB36" s="212"/>
      <c r="AC36" s="92"/>
      <c r="AD36" s="385"/>
      <c r="AE36" s="92"/>
      <c r="AF36" s="31"/>
      <c r="AG36" s="92"/>
      <c r="AH36" s="461"/>
      <c r="AI36" s="92"/>
      <c r="AJ36" s="461"/>
      <c r="AK36" s="92"/>
      <c r="AL36" s="461"/>
      <c r="AM36" s="92"/>
      <c r="AN36" s="25"/>
    </row>
    <row r="37" spans="2:43" ht="10.5" customHeight="1" x14ac:dyDescent="0.25">
      <c r="B37" s="52">
        <v>17</v>
      </c>
      <c r="C37" s="52"/>
      <c r="D37" s="539" t="s">
        <v>1226</v>
      </c>
      <c r="E37" s="92" t="s">
        <v>91</v>
      </c>
      <c r="G37" s="92" t="s">
        <v>91</v>
      </c>
      <c r="I37" s="92" t="s">
        <v>91</v>
      </c>
      <c r="K37" s="92" t="s">
        <v>91</v>
      </c>
      <c r="M37" s="92" t="s">
        <v>91</v>
      </c>
      <c r="O37" s="92" t="s">
        <v>91</v>
      </c>
      <c r="Q37" s="92" t="s">
        <v>91</v>
      </c>
      <c r="S37" s="92" t="s">
        <v>91</v>
      </c>
      <c r="U37" s="92" t="s">
        <v>90</v>
      </c>
      <c r="V37" s="25"/>
      <c r="W37" s="92" t="s">
        <v>90</v>
      </c>
      <c r="X37" s="31"/>
      <c r="Y37" s="92">
        <v>1.8</v>
      </c>
      <c r="Z37" s="31"/>
      <c r="AA37" s="92" t="s">
        <v>90</v>
      </c>
      <c r="AB37" s="212"/>
      <c r="AC37" s="92" t="s">
        <v>90</v>
      </c>
      <c r="AD37" s="385"/>
      <c r="AE37" s="92" t="s">
        <v>90</v>
      </c>
      <c r="AF37" s="31"/>
      <c r="AG37" s="92" t="s">
        <v>90</v>
      </c>
      <c r="AH37" s="461"/>
      <c r="AI37" s="92" t="s">
        <v>90</v>
      </c>
      <c r="AJ37" s="461"/>
      <c r="AK37" s="92" t="s">
        <v>90</v>
      </c>
      <c r="AL37" s="461"/>
      <c r="AM37" s="92" t="s">
        <v>90</v>
      </c>
      <c r="AN37" s="25"/>
    </row>
    <row r="38" spans="2:43" ht="10.5" customHeight="1" x14ac:dyDescent="0.25">
      <c r="B38" s="52"/>
      <c r="C38" s="52"/>
      <c r="D38" s="78" t="s">
        <v>496</v>
      </c>
      <c r="E38" s="92"/>
      <c r="G38" s="92"/>
      <c r="I38" s="92"/>
      <c r="K38" s="92"/>
      <c r="M38" s="92"/>
      <c r="O38" s="92"/>
      <c r="Q38" s="92"/>
      <c r="S38" s="92"/>
      <c r="U38" s="92"/>
      <c r="V38" s="25"/>
      <c r="W38" s="92"/>
      <c r="X38" s="31"/>
      <c r="Y38" s="92"/>
      <c r="Z38" s="31"/>
      <c r="AA38" s="92"/>
      <c r="AB38" s="212"/>
      <c r="AC38" s="92"/>
      <c r="AD38" s="385"/>
      <c r="AE38" s="92"/>
      <c r="AF38" s="31"/>
      <c r="AG38" s="92"/>
      <c r="AH38" s="461"/>
      <c r="AI38" s="92"/>
      <c r="AJ38" s="461"/>
      <c r="AK38" s="92"/>
      <c r="AL38" s="461"/>
      <c r="AM38" s="92"/>
      <c r="AN38" s="25"/>
    </row>
    <row r="39" spans="2:43" ht="10.5" customHeight="1" x14ac:dyDescent="0.25">
      <c r="B39" s="52">
        <v>18</v>
      </c>
      <c r="C39" s="52"/>
      <c r="D39" s="24" t="s">
        <v>573</v>
      </c>
      <c r="E39" s="92" t="s">
        <v>91</v>
      </c>
      <c r="G39" s="92" t="s">
        <v>91</v>
      </c>
      <c r="I39" s="92" t="s">
        <v>91</v>
      </c>
      <c r="K39" s="92" t="s">
        <v>91</v>
      </c>
      <c r="M39" s="92" t="s">
        <v>91</v>
      </c>
      <c r="O39" s="92" t="s">
        <v>91</v>
      </c>
      <c r="Q39" s="92" t="s">
        <v>91</v>
      </c>
      <c r="S39" s="92" t="s">
        <v>91</v>
      </c>
      <c r="U39" s="92">
        <v>1.5998500000000002</v>
      </c>
      <c r="V39" s="25"/>
      <c r="W39" s="92">
        <v>2.7120500000000001</v>
      </c>
      <c r="X39" s="31"/>
      <c r="Y39" s="92">
        <v>5.973427</v>
      </c>
      <c r="Z39" s="31"/>
      <c r="AA39" s="92">
        <v>90.342066000000003</v>
      </c>
      <c r="AB39" s="212"/>
      <c r="AC39" s="92">
        <v>38.895756179567705</v>
      </c>
      <c r="AD39" s="385"/>
      <c r="AE39" s="92">
        <v>234.53356602577099</v>
      </c>
      <c r="AF39" s="31" t="s">
        <v>93</v>
      </c>
      <c r="AG39" s="92">
        <v>255.36591397158702</v>
      </c>
      <c r="AH39" s="461"/>
      <c r="AI39" s="92"/>
      <c r="AJ39" s="461"/>
      <c r="AK39" s="92"/>
      <c r="AL39" s="461"/>
      <c r="AM39" s="92"/>
      <c r="AN39" s="25"/>
    </row>
    <row r="40" spans="2:43" ht="10.5" customHeight="1" x14ac:dyDescent="0.25">
      <c r="B40" s="52">
        <v>19</v>
      </c>
      <c r="C40" s="52"/>
      <c r="D40" s="24" t="s">
        <v>574</v>
      </c>
      <c r="E40" s="92" t="s">
        <v>91</v>
      </c>
      <c r="G40" s="92" t="s">
        <v>91</v>
      </c>
      <c r="I40" s="92" t="s">
        <v>91</v>
      </c>
      <c r="K40" s="92" t="s">
        <v>91</v>
      </c>
      <c r="M40" s="92" t="s">
        <v>91</v>
      </c>
      <c r="O40" s="92" t="s">
        <v>91</v>
      </c>
      <c r="Q40" s="92" t="s">
        <v>91</v>
      </c>
      <c r="S40" s="92" t="s">
        <v>91</v>
      </c>
      <c r="U40" s="92">
        <v>8770.0423000588562</v>
      </c>
      <c r="V40" s="176"/>
      <c r="W40" s="92">
        <v>8751.4896968379489</v>
      </c>
      <c r="X40" s="31">
        <v>2</v>
      </c>
      <c r="Y40" s="92">
        <v>9562.6816659700125</v>
      </c>
      <c r="Z40" s="31"/>
      <c r="AA40" s="92">
        <v>10307.986009822635</v>
      </c>
      <c r="AB40" s="212"/>
      <c r="AC40" s="92">
        <v>10092.426288765026</v>
      </c>
      <c r="AD40" s="385"/>
      <c r="AE40" s="92">
        <v>8175.700898996839</v>
      </c>
      <c r="AF40" s="31" t="s">
        <v>93</v>
      </c>
      <c r="AG40" s="92">
        <v>9199.8659356476655</v>
      </c>
      <c r="AH40" s="461"/>
      <c r="AI40" s="92"/>
      <c r="AJ40" s="461"/>
      <c r="AK40" s="92"/>
      <c r="AL40" s="461"/>
      <c r="AM40" s="92"/>
      <c r="AN40" s="25"/>
    </row>
    <row r="41" spans="2:43" ht="10.5" customHeight="1" x14ac:dyDescent="0.25">
      <c r="B41" s="52">
        <v>20</v>
      </c>
      <c r="C41" s="52"/>
      <c r="D41" s="24" t="s">
        <v>575</v>
      </c>
      <c r="E41" s="92" t="s">
        <v>91</v>
      </c>
      <c r="G41" s="92" t="s">
        <v>91</v>
      </c>
      <c r="I41" s="92" t="s">
        <v>91</v>
      </c>
      <c r="K41" s="92" t="s">
        <v>91</v>
      </c>
      <c r="M41" s="92" t="s">
        <v>91</v>
      </c>
      <c r="O41" s="92" t="s">
        <v>91</v>
      </c>
      <c r="Q41" s="92" t="s">
        <v>91</v>
      </c>
      <c r="S41" s="92" t="s">
        <v>91</v>
      </c>
      <c r="U41" s="92" t="s">
        <v>90</v>
      </c>
      <c r="V41" s="25"/>
      <c r="W41" s="92" t="s">
        <v>90</v>
      </c>
      <c r="X41" s="31"/>
      <c r="Y41" s="92">
        <v>9.9529700000000005</v>
      </c>
      <c r="Z41" s="31"/>
      <c r="AA41" s="92">
        <v>21.735660000000003</v>
      </c>
      <c r="AB41" s="212"/>
      <c r="AC41" s="92">
        <v>17.9465</v>
      </c>
      <c r="AD41" s="385"/>
      <c r="AE41" s="92">
        <v>24.862634688264059</v>
      </c>
      <c r="AF41" s="31" t="s">
        <v>93</v>
      </c>
      <c r="AG41" s="92">
        <v>17.537250684062052</v>
      </c>
      <c r="AH41" s="461"/>
      <c r="AI41" s="92"/>
      <c r="AJ41" s="461"/>
      <c r="AK41" s="92"/>
      <c r="AL41" s="461"/>
      <c r="AM41" s="92"/>
      <c r="AN41" s="25"/>
    </row>
    <row r="42" spans="2:43" ht="10.5" customHeight="1" x14ac:dyDescent="0.25">
      <c r="B42" s="52"/>
      <c r="C42" s="52"/>
      <c r="D42" s="24"/>
      <c r="E42" s="92"/>
      <c r="G42" s="92"/>
      <c r="I42" s="92"/>
      <c r="K42" s="92"/>
      <c r="M42" s="92"/>
      <c r="O42" s="92"/>
      <c r="Q42" s="92"/>
      <c r="S42" s="92"/>
      <c r="U42" s="92"/>
      <c r="V42" s="92"/>
      <c r="W42" s="92"/>
      <c r="X42" s="31"/>
      <c r="Y42" s="92"/>
      <c r="Z42" s="31"/>
      <c r="AA42" s="92"/>
      <c r="AB42" s="92"/>
      <c r="AC42" s="92"/>
      <c r="AD42" s="92"/>
      <c r="AE42" s="92"/>
      <c r="AF42" s="31"/>
      <c r="AG42" s="92"/>
      <c r="AH42" s="92"/>
      <c r="AI42" s="92"/>
      <c r="AJ42" s="92"/>
      <c r="AK42" s="92"/>
      <c r="AL42" s="92"/>
      <c r="AM42" s="92"/>
      <c r="AN42" s="92"/>
    </row>
    <row r="43" spans="2:43" ht="10.5" customHeight="1" x14ac:dyDescent="0.25">
      <c r="B43" s="52">
        <v>21</v>
      </c>
      <c r="D43" s="26" t="s">
        <v>576</v>
      </c>
      <c r="E43" s="158">
        <v>57253.137999999999</v>
      </c>
      <c r="F43" s="53"/>
      <c r="G43" s="158">
        <v>55205.343999999997</v>
      </c>
      <c r="H43" s="53"/>
      <c r="I43" s="537">
        <v>54779.626189999995</v>
      </c>
      <c r="J43" s="53"/>
      <c r="K43" s="158">
        <v>57874.039436666666</v>
      </c>
      <c r="L43" s="53"/>
      <c r="M43" s="158">
        <v>60157.406900000002</v>
      </c>
      <c r="N43" s="53"/>
      <c r="O43" s="158">
        <v>63198.091080342543</v>
      </c>
      <c r="P43" s="53"/>
      <c r="Q43" s="158">
        <v>64944.474279999995</v>
      </c>
      <c r="R43" s="53"/>
      <c r="S43" s="158">
        <v>67808.589775383924</v>
      </c>
      <c r="T43" s="53"/>
      <c r="U43" s="158">
        <v>65632.263308886759</v>
      </c>
      <c r="V43" s="177"/>
      <c r="W43" s="158">
        <v>56466.380578000018</v>
      </c>
      <c r="X43" s="84">
        <v>2</v>
      </c>
      <c r="Y43" s="158">
        <v>68342.760440970014</v>
      </c>
      <c r="Z43" s="84"/>
      <c r="AA43" s="158">
        <v>67906.684201534386</v>
      </c>
      <c r="AB43" s="212"/>
      <c r="AC43" s="158">
        <v>65788.69542142938</v>
      </c>
      <c r="AD43" s="385"/>
      <c r="AE43" s="158">
        <v>67046.57778417092</v>
      </c>
      <c r="AF43" s="31" t="s">
        <v>93</v>
      </c>
      <c r="AG43" s="158">
        <v>68034.889490097528</v>
      </c>
      <c r="AH43" s="461"/>
      <c r="AI43" s="158"/>
      <c r="AJ43" s="461"/>
      <c r="AK43" s="158"/>
      <c r="AL43" s="461"/>
      <c r="AM43" s="158"/>
      <c r="AN43" s="25"/>
      <c r="AO43" s="101"/>
      <c r="AP43" s="101"/>
      <c r="AQ43" s="101"/>
    </row>
    <row r="44" spans="2:43" ht="6" customHeight="1" x14ac:dyDescent="0.25">
      <c r="B44" s="44"/>
      <c r="C44" s="94"/>
      <c r="D44" s="71"/>
      <c r="E44" s="166"/>
      <c r="F44" s="155"/>
      <c r="G44" s="166"/>
      <c r="H44" s="155"/>
      <c r="I44" s="166"/>
      <c r="J44" s="155"/>
      <c r="K44" s="166"/>
      <c r="L44" s="155"/>
      <c r="M44" s="166"/>
      <c r="N44" s="155"/>
      <c r="O44" s="166"/>
      <c r="P44" s="155"/>
      <c r="Q44" s="166"/>
      <c r="R44" s="155"/>
      <c r="S44" s="166"/>
      <c r="T44" s="155"/>
      <c r="U44" s="166"/>
      <c r="V44" s="103"/>
      <c r="W44" s="166"/>
      <c r="X44" s="104"/>
      <c r="Y44" s="166"/>
      <c r="Z44" s="104"/>
      <c r="AA44" s="166"/>
      <c r="AB44" s="166"/>
      <c r="AC44" s="166"/>
      <c r="AD44" s="166"/>
      <c r="AE44" s="166"/>
      <c r="AF44" s="166"/>
      <c r="AG44" s="166"/>
      <c r="AH44" s="461"/>
      <c r="AI44" s="166"/>
      <c r="AJ44" s="461"/>
      <c r="AK44" s="166"/>
      <c r="AL44" s="461"/>
      <c r="AM44" s="166"/>
      <c r="AN44" s="25"/>
    </row>
    <row r="45" spans="2:43" ht="6" customHeight="1" x14ac:dyDescent="0.25">
      <c r="B45" s="52"/>
      <c r="D45" s="24"/>
      <c r="E45" s="92"/>
      <c r="G45" s="92"/>
      <c r="I45" s="92"/>
      <c r="K45" s="92"/>
      <c r="M45" s="92"/>
      <c r="O45" s="92"/>
      <c r="Q45" s="92"/>
      <c r="S45" s="92"/>
      <c r="U45" s="92"/>
      <c r="V45" s="92"/>
      <c r="W45" s="37"/>
      <c r="X45" s="31"/>
      <c r="Y45" s="92"/>
      <c r="Z45" s="31"/>
      <c r="AA45" s="92"/>
      <c r="AB45" s="92"/>
      <c r="AC45" s="92"/>
      <c r="AD45" s="92"/>
      <c r="AE45" s="92"/>
      <c r="AF45" s="92"/>
      <c r="AG45" s="92"/>
      <c r="AH45" s="92"/>
      <c r="AI45" s="92"/>
      <c r="AJ45" s="92"/>
      <c r="AK45" s="92"/>
      <c r="AL45" s="92"/>
      <c r="AM45" s="92"/>
      <c r="AN45" s="92"/>
    </row>
    <row r="46" spans="2:43" ht="10.5" customHeight="1" x14ac:dyDescent="0.25">
      <c r="B46" s="52"/>
      <c r="D46" s="86" t="s">
        <v>497</v>
      </c>
      <c r="E46" s="92"/>
      <c r="G46" s="92"/>
      <c r="I46" s="92"/>
      <c r="K46" s="92"/>
      <c r="M46" s="92"/>
      <c r="O46" s="92"/>
      <c r="Q46" s="92"/>
      <c r="S46" s="92"/>
      <c r="U46" s="92"/>
      <c r="V46" s="25"/>
      <c r="W46" s="37"/>
      <c r="Y46" s="92"/>
      <c r="Z46" s="31"/>
      <c r="AA46" s="92"/>
      <c r="AB46" s="212"/>
      <c r="AC46" s="92"/>
      <c r="AD46" s="385"/>
      <c r="AE46" s="92"/>
      <c r="AF46" s="461"/>
      <c r="AG46" s="92"/>
      <c r="AH46" s="461"/>
      <c r="AI46" s="92"/>
      <c r="AJ46" s="461"/>
      <c r="AK46" s="92"/>
      <c r="AL46" s="461"/>
      <c r="AM46" s="92"/>
      <c r="AN46" s="25"/>
    </row>
    <row r="47" spans="2:43" ht="10.5" customHeight="1" x14ac:dyDescent="0.25">
      <c r="B47" s="52">
        <v>22</v>
      </c>
      <c r="D47" s="35" t="s">
        <v>577</v>
      </c>
      <c r="E47" s="37">
        <v>5459.5</v>
      </c>
      <c r="F47" s="31"/>
      <c r="G47" s="37">
        <v>5169</v>
      </c>
      <c r="H47" s="31"/>
      <c r="I47" s="37">
        <v>5447.7489999999998</v>
      </c>
      <c r="J47" s="31"/>
      <c r="K47" s="37">
        <v>5426.7509999999993</v>
      </c>
      <c r="L47" s="31"/>
      <c r="M47" s="37">
        <v>5268.5309999999999</v>
      </c>
      <c r="N47" s="31"/>
      <c r="O47" s="37">
        <v>7853.8888900000002</v>
      </c>
      <c r="P47" s="31"/>
      <c r="Q47" s="37">
        <v>7467.8271200000008</v>
      </c>
      <c r="R47" s="31"/>
      <c r="S47" s="37">
        <v>7579.9375938777721</v>
      </c>
      <c r="T47" s="31"/>
      <c r="U47" s="37">
        <v>7375.8224000000064</v>
      </c>
      <c r="W47" s="92">
        <v>7148.6741210000037</v>
      </c>
      <c r="Y47" s="92">
        <v>7382.0550591030933</v>
      </c>
      <c r="Z47" s="31"/>
      <c r="AA47" s="92">
        <v>7368.5653986353691</v>
      </c>
      <c r="AB47" s="31"/>
      <c r="AC47" s="92">
        <v>7367.8010414563005</v>
      </c>
      <c r="AD47" s="31"/>
      <c r="AE47" s="92">
        <v>7608.2340658509547</v>
      </c>
      <c r="AF47" s="31" t="s">
        <v>93</v>
      </c>
      <c r="AG47" s="92">
        <v>7629.3729236639183</v>
      </c>
      <c r="AH47" s="31"/>
      <c r="AI47" s="92"/>
      <c r="AJ47" s="31"/>
      <c r="AK47" s="92"/>
      <c r="AL47" s="31"/>
      <c r="AM47" s="92"/>
      <c r="AN47" s="31"/>
    </row>
    <row r="48" spans="2:43" ht="12.75" customHeight="1" x14ac:dyDescent="0.25">
      <c r="B48" s="52">
        <v>23</v>
      </c>
      <c r="D48" s="35" t="s">
        <v>578</v>
      </c>
      <c r="E48" s="37">
        <v>822.5</v>
      </c>
      <c r="F48" s="92"/>
      <c r="G48" s="37">
        <v>717.5</v>
      </c>
      <c r="H48" s="92"/>
      <c r="I48" s="37">
        <v>615.375</v>
      </c>
      <c r="J48" s="92"/>
      <c r="K48" s="37">
        <v>566.31899999999996</v>
      </c>
      <c r="L48" s="92"/>
      <c r="M48" s="37">
        <v>419.13299999999998</v>
      </c>
      <c r="N48" s="92"/>
      <c r="O48" s="37">
        <v>378.34830999999997</v>
      </c>
      <c r="P48" s="92"/>
      <c r="Q48" s="37">
        <v>321.09953999999999</v>
      </c>
      <c r="R48" s="92"/>
      <c r="S48" s="37">
        <v>394.309663</v>
      </c>
      <c r="T48" s="92"/>
      <c r="U48" s="37">
        <v>359.42530399999987</v>
      </c>
      <c r="W48" s="92">
        <v>514.07869399999981</v>
      </c>
      <c r="Y48" s="92">
        <v>471.60635999999994</v>
      </c>
      <c r="Z48" s="31"/>
      <c r="AA48" s="92">
        <v>460.70255900000001</v>
      </c>
      <c r="AB48" s="92"/>
      <c r="AC48" s="92">
        <v>417.49931093808129</v>
      </c>
      <c r="AD48" s="92"/>
      <c r="AE48" s="92">
        <v>478.11868314425044</v>
      </c>
      <c r="AF48" s="31" t="s">
        <v>93</v>
      </c>
      <c r="AG48" s="92">
        <v>443.11675822812623</v>
      </c>
      <c r="AH48" s="92"/>
      <c r="AI48" s="92"/>
      <c r="AJ48" s="92"/>
      <c r="AK48" s="92"/>
      <c r="AL48" s="92"/>
      <c r="AM48" s="92"/>
      <c r="AN48" s="92"/>
    </row>
    <row r="49" spans="2:40" ht="10.5" customHeight="1" x14ac:dyDescent="0.25">
      <c r="B49" s="52">
        <v>24</v>
      </c>
      <c r="D49" s="35" t="s">
        <v>579</v>
      </c>
      <c r="E49" s="37">
        <v>477</v>
      </c>
      <c r="F49" s="331"/>
      <c r="G49" s="37">
        <v>577</v>
      </c>
      <c r="H49" s="331"/>
      <c r="I49" s="37">
        <v>500.27300000000002</v>
      </c>
      <c r="J49" s="331"/>
      <c r="K49" s="37">
        <v>459.24200000000002</v>
      </c>
      <c r="L49" s="331"/>
      <c r="M49" s="37">
        <v>399.07299999999998</v>
      </c>
      <c r="N49" s="331"/>
      <c r="O49" s="37">
        <v>387.48955000000001</v>
      </c>
      <c r="P49" s="331"/>
      <c r="Q49" s="37">
        <v>336.98385999999999</v>
      </c>
      <c r="R49" s="331"/>
      <c r="S49" s="37">
        <v>373.06229999999999</v>
      </c>
      <c r="T49" s="25"/>
      <c r="U49" s="37">
        <v>300.11678000000001</v>
      </c>
      <c r="W49" s="92">
        <v>522.53182000000004</v>
      </c>
      <c r="Y49" s="92">
        <v>706.21011989690714</v>
      </c>
      <c r="Z49" s="31"/>
      <c r="AA49" s="92">
        <v>676.31600953186842</v>
      </c>
      <c r="AB49" s="212"/>
      <c r="AC49" s="92">
        <v>680.31820569175318</v>
      </c>
      <c r="AD49" s="385"/>
      <c r="AE49" s="92">
        <v>770.15720394964433</v>
      </c>
      <c r="AF49" s="31"/>
      <c r="AG49" s="92">
        <v>989.83904715310189</v>
      </c>
      <c r="AH49" s="461"/>
      <c r="AI49" s="92"/>
      <c r="AJ49" s="461"/>
      <c r="AK49" s="92"/>
      <c r="AL49" s="461"/>
      <c r="AM49" s="92"/>
      <c r="AN49" s="25"/>
    </row>
    <row r="50" spans="2:40" ht="10.5" customHeight="1" x14ac:dyDescent="0.25">
      <c r="B50" s="52">
        <v>25</v>
      </c>
      <c r="D50" s="35" t="s">
        <v>580</v>
      </c>
      <c r="E50" s="37">
        <v>176</v>
      </c>
      <c r="F50" s="331"/>
      <c r="G50" s="37">
        <v>152</v>
      </c>
      <c r="H50" s="331"/>
      <c r="I50" s="37">
        <v>143.62700000000001</v>
      </c>
      <c r="J50" s="331"/>
      <c r="K50" s="37">
        <v>153.274</v>
      </c>
      <c r="L50" s="331"/>
      <c r="M50" s="37">
        <v>154.18</v>
      </c>
      <c r="N50" s="331"/>
      <c r="O50" s="37">
        <v>160.82987</v>
      </c>
      <c r="P50" s="331"/>
      <c r="Q50" s="37">
        <v>176.33886999999999</v>
      </c>
      <c r="R50" s="331"/>
      <c r="S50" s="37">
        <v>187.83061999999998</v>
      </c>
      <c r="T50" s="25"/>
      <c r="U50" s="37">
        <v>205.75932</v>
      </c>
      <c r="W50" s="92">
        <v>166.12540900000005</v>
      </c>
      <c r="Y50" s="92">
        <v>152.468895</v>
      </c>
      <c r="Z50" s="31"/>
      <c r="AA50" s="92">
        <v>186.54590000000002</v>
      </c>
      <c r="AB50" s="212"/>
      <c r="AC50" s="92">
        <v>197.74628000000001</v>
      </c>
      <c r="AD50" s="385"/>
      <c r="AE50" s="92">
        <v>160.83827199999999</v>
      </c>
      <c r="AF50" s="31" t="s">
        <v>93</v>
      </c>
      <c r="AG50" s="92">
        <v>330.20145251510809</v>
      </c>
      <c r="AH50" s="461"/>
      <c r="AI50" s="92"/>
      <c r="AJ50" s="461"/>
      <c r="AK50" s="92"/>
      <c r="AL50" s="461"/>
      <c r="AM50" s="92"/>
      <c r="AN50" s="25"/>
    </row>
    <row r="51" spans="2:40" ht="10.5" customHeight="1" x14ac:dyDescent="0.25">
      <c r="B51" s="52">
        <v>26</v>
      </c>
      <c r="D51" s="35" t="s">
        <v>581</v>
      </c>
      <c r="E51" s="37">
        <v>4506</v>
      </c>
      <c r="F51" s="92"/>
      <c r="G51" s="37">
        <v>4313</v>
      </c>
      <c r="H51" s="92"/>
      <c r="I51" s="37">
        <v>4376.9080000000004</v>
      </c>
      <c r="J51" s="92"/>
      <c r="K51" s="37">
        <v>4415.1949999999997</v>
      </c>
      <c r="L51" s="92"/>
      <c r="M51" s="37">
        <v>4836.96</v>
      </c>
      <c r="N51" s="92"/>
      <c r="O51" s="37">
        <v>4992.2629500000003</v>
      </c>
      <c r="P51" s="92"/>
      <c r="Q51" s="37">
        <v>5616.31351</v>
      </c>
      <c r="R51" s="92"/>
      <c r="S51" s="37">
        <v>5601.3177511162894</v>
      </c>
      <c r="T51" s="92"/>
      <c r="U51" s="37">
        <v>5217.8287500000033</v>
      </c>
      <c r="W51" s="92">
        <v>5084.4736933333334</v>
      </c>
      <c r="Y51" s="92">
        <v>5017.0284400000019</v>
      </c>
      <c r="Z51" s="31"/>
      <c r="AA51" s="92">
        <v>4834.5452730000034</v>
      </c>
      <c r="AB51" s="92"/>
      <c r="AC51" s="92">
        <v>5275.3032309999999</v>
      </c>
      <c r="AD51" s="92"/>
      <c r="AE51" s="92">
        <v>4485.9979500000009</v>
      </c>
      <c r="AF51" s="31" t="s">
        <v>93</v>
      </c>
      <c r="AG51" s="92">
        <v>4288.6064289999995</v>
      </c>
      <c r="AH51" s="92"/>
      <c r="AI51" s="92"/>
      <c r="AJ51" s="92"/>
      <c r="AK51" s="92"/>
      <c r="AL51" s="92"/>
      <c r="AM51" s="92"/>
      <c r="AN51" s="92"/>
    </row>
    <row r="52" spans="2:40" ht="6" customHeight="1" x14ac:dyDescent="0.25">
      <c r="B52" s="21"/>
      <c r="C52" s="21"/>
      <c r="D52" s="178"/>
      <c r="E52" s="142"/>
      <c r="F52" s="142"/>
      <c r="G52" s="142"/>
      <c r="H52" s="142"/>
      <c r="I52" s="142"/>
      <c r="J52" s="142"/>
      <c r="K52" s="142"/>
      <c r="L52" s="142"/>
      <c r="M52" s="142"/>
      <c r="N52" s="142"/>
      <c r="O52" s="142"/>
      <c r="P52" s="142"/>
      <c r="Q52" s="142"/>
      <c r="R52" s="142"/>
      <c r="S52" s="142"/>
      <c r="T52" s="142"/>
      <c r="U52" s="142"/>
      <c r="V52" s="142"/>
      <c r="W52" s="142"/>
      <c r="X52" s="142"/>
      <c r="Y52" s="21"/>
      <c r="Z52" s="142"/>
      <c r="AA52" s="22"/>
      <c r="AB52" s="142"/>
      <c r="AC52" s="22"/>
      <c r="AD52" s="142"/>
      <c r="AE52" s="22"/>
      <c r="AF52" s="142"/>
      <c r="AG52" s="22"/>
      <c r="AH52" s="142"/>
      <c r="AI52" s="22"/>
      <c r="AJ52" s="142"/>
      <c r="AK52" s="22"/>
      <c r="AL52" s="142"/>
      <c r="AM52" s="22"/>
      <c r="AN52" s="142"/>
    </row>
    <row r="53" spans="2:40" ht="3.75" customHeight="1" x14ac:dyDescent="0.25"/>
    <row r="54" spans="2:40" ht="15" customHeight="1" x14ac:dyDescent="0.25">
      <c r="B54" s="658" t="s">
        <v>1292</v>
      </c>
      <c r="C54" s="659"/>
      <c r="D54" s="659"/>
      <c r="E54" s="659"/>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659"/>
      <c r="AM54" s="659"/>
    </row>
    <row r="55" spans="2:40" ht="15" customHeight="1" x14ac:dyDescent="0.25">
      <c r="B55" s="659" t="s">
        <v>498</v>
      </c>
      <c r="C55" s="659"/>
      <c r="D55" s="659"/>
      <c r="E55" s="659"/>
      <c r="F55" s="659"/>
      <c r="G55" s="659"/>
      <c r="H55" s="659"/>
      <c r="I55" s="659"/>
      <c r="J55" s="659"/>
      <c r="K55" s="659"/>
      <c r="L55" s="659"/>
      <c r="M55" s="659"/>
      <c r="N55" s="659"/>
      <c r="O55" s="659"/>
      <c r="P55" s="659"/>
      <c r="Q55" s="659"/>
      <c r="R55" s="659"/>
      <c r="S55" s="659"/>
      <c r="T55" s="659"/>
      <c r="U55" s="659"/>
      <c r="V55" s="659"/>
      <c r="W55" s="659"/>
      <c r="X55" s="659"/>
      <c r="Y55" s="659"/>
      <c r="Z55" s="659"/>
      <c r="AA55" s="659"/>
      <c r="AB55" s="659"/>
      <c r="AC55" s="659"/>
      <c r="AD55" s="659"/>
      <c r="AE55" s="659"/>
      <c r="AF55" s="659"/>
      <c r="AG55" s="659"/>
      <c r="AH55" s="659"/>
      <c r="AI55" s="659"/>
      <c r="AJ55" s="659"/>
      <c r="AK55" s="659"/>
      <c r="AL55" s="659"/>
      <c r="AM55" s="659"/>
    </row>
    <row r="56" spans="2:40" ht="15" customHeight="1" x14ac:dyDescent="0.25">
      <c r="B56" s="656" t="s">
        <v>499</v>
      </c>
      <c r="C56" s="656"/>
      <c r="D56" s="656"/>
      <c r="E56" s="656"/>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c r="AJ56" s="656"/>
      <c r="AK56" s="656"/>
      <c r="AL56" s="656"/>
      <c r="AM56" s="656"/>
    </row>
    <row r="57" spans="2:40" ht="15" customHeight="1" x14ac:dyDescent="0.25">
      <c r="B57" s="656" t="s">
        <v>500</v>
      </c>
      <c r="C57" s="656"/>
      <c r="D57" s="656"/>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row>
    <row r="58" spans="2:40" ht="15" customHeight="1" x14ac:dyDescent="0.25">
      <c r="B58" s="24" t="s">
        <v>582</v>
      </c>
      <c r="D58" s="35"/>
      <c r="E58" s="92"/>
      <c r="F58" s="92"/>
      <c r="G58" s="92"/>
      <c r="H58" s="92"/>
      <c r="I58" s="92"/>
      <c r="J58" s="92"/>
      <c r="K58" s="92"/>
      <c r="L58" s="92"/>
      <c r="M58" s="92"/>
      <c r="N58" s="92"/>
      <c r="O58" s="92"/>
      <c r="P58" s="92"/>
      <c r="Q58" s="92"/>
      <c r="R58" s="92"/>
      <c r="S58" s="92"/>
      <c r="T58" s="92"/>
      <c r="U58" s="92"/>
      <c r="V58" s="92"/>
      <c r="W58" s="92"/>
      <c r="X58" s="92"/>
      <c r="Z58" s="92"/>
      <c r="AA58" s="212"/>
      <c r="AB58" s="92"/>
      <c r="AC58" s="385"/>
      <c r="AD58" s="92"/>
      <c r="AE58" s="461"/>
      <c r="AF58" s="92"/>
      <c r="AG58" s="461"/>
      <c r="AH58" s="92"/>
      <c r="AI58" s="461"/>
      <c r="AJ58" s="92"/>
      <c r="AK58" s="461"/>
      <c r="AL58" s="92"/>
      <c r="AM58" s="25"/>
      <c r="AN58" s="92"/>
    </row>
    <row r="59" spans="2:40" ht="15" customHeight="1" x14ac:dyDescent="0.25">
      <c r="B59" s="78" t="s">
        <v>474</v>
      </c>
      <c r="C59" s="24"/>
      <c r="D59" s="24"/>
      <c r="E59" s="334"/>
      <c r="F59" s="334"/>
      <c r="G59" s="334"/>
      <c r="H59" s="334"/>
      <c r="I59" s="334"/>
      <c r="J59" s="334"/>
      <c r="K59" s="334"/>
      <c r="L59" s="334"/>
      <c r="M59" s="334"/>
      <c r="N59" s="334"/>
      <c r="O59" s="334"/>
      <c r="P59" s="334"/>
      <c r="Q59" s="334"/>
      <c r="R59" s="334"/>
      <c r="S59" s="24"/>
      <c r="T59" s="24"/>
      <c r="U59" s="24"/>
      <c r="V59" s="24"/>
      <c r="W59" s="24"/>
      <c r="X59" s="24"/>
      <c r="Y59" s="24"/>
      <c r="Z59" s="24"/>
      <c r="AA59" s="217"/>
      <c r="AC59" s="388"/>
      <c r="AE59" s="466"/>
      <c r="AG59" s="466"/>
      <c r="AI59" s="466"/>
      <c r="AK59" s="466"/>
      <c r="AM59" s="24"/>
    </row>
    <row r="60" spans="2:40" ht="15" customHeight="1" x14ac:dyDescent="0.25">
      <c r="B60" s="78"/>
    </row>
    <row r="63" spans="2:40" x14ac:dyDescent="0.2">
      <c r="B63" s="186"/>
    </row>
    <row r="64" spans="2:40" x14ac:dyDescent="0.2">
      <c r="B64" s="187"/>
    </row>
    <row r="65" spans="2:2" x14ac:dyDescent="0.2">
      <c r="B65" s="187"/>
    </row>
  </sheetData>
  <mergeCells count="25">
    <mergeCell ref="AE6:AF7"/>
    <mergeCell ref="AK6:AL7"/>
    <mergeCell ref="AI6:AJ7"/>
    <mergeCell ref="AG6:AH7"/>
    <mergeCell ref="B57:AM57"/>
    <mergeCell ref="B6:B7"/>
    <mergeCell ref="C6:D6"/>
    <mergeCell ref="S6:T7"/>
    <mergeCell ref="U6:V7"/>
    <mergeCell ref="W6:X7"/>
    <mergeCell ref="Y6:Z7"/>
    <mergeCell ref="AM6:AN7"/>
    <mergeCell ref="C7:D7"/>
    <mergeCell ref="B54:AM54"/>
    <mergeCell ref="B55:AM55"/>
    <mergeCell ref="B56:AM56"/>
    <mergeCell ref="AC6:AD7"/>
    <mergeCell ref="AA6:AB7"/>
    <mergeCell ref="E6:F7"/>
    <mergeCell ref="Q6:R7"/>
    <mergeCell ref="O6:P7"/>
    <mergeCell ref="M6:N7"/>
    <mergeCell ref="K6:L7"/>
    <mergeCell ref="I6:J7"/>
    <mergeCell ref="G6:H7"/>
  </mergeCells>
  <printOptions horizontalCentered="1"/>
  <pageMargins left="0" right="0" top="0" bottom="0" header="0" footer="0"/>
  <pageSetup paperSize="9" scale="93"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60"/>
  <sheetViews>
    <sheetView workbookViewId="0"/>
  </sheetViews>
  <sheetFormatPr defaultRowHeight="14.25" outlineLevelCol="1" x14ac:dyDescent="0.25"/>
  <cols>
    <col min="1" max="1" width="1.28515625" style="20" customWidth="1"/>
    <col min="2" max="2" width="4.28515625" style="20" customWidth="1"/>
    <col min="3" max="3" width="0.85546875" style="20" customWidth="1"/>
    <col min="4" max="4" width="54.5703125" style="20" bestFit="1" customWidth="1"/>
    <col min="5" max="5" width="6.7109375" style="330" hidden="1" customWidth="1" outlineLevel="1"/>
    <col min="6" max="6" width="1.28515625" style="330" hidden="1" customWidth="1" outlineLevel="1"/>
    <col min="7" max="7" width="6.7109375" style="330" hidden="1" customWidth="1" outlineLevel="1"/>
    <col min="8" max="8" width="1.28515625" style="330" hidden="1" customWidth="1" outlineLevel="1"/>
    <col min="9" max="9" width="6.7109375" style="330" hidden="1" customWidth="1" outlineLevel="1"/>
    <col min="10" max="10" width="1.28515625" style="330" hidden="1" customWidth="1" outlineLevel="1"/>
    <col min="11" max="11" width="6.7109375" style="330" hidden="1" customWidth="1" outlineLevel="1"/>
    <col min="12" max="12" width="1.28515625" style="330" hidden="1" customWidth="1" outlineLevel="1"/>
    <col min="13" max="13" width="6.7109375" style="330" hidden="1" customWidth="1" outlineLevel="1"/>
    <col min="14" max="14" width="1.28515625" style="330" hidden="1" customWidth="1" outlineLevel="1"/>
    <col min="15" max="15" width="6.7109375" style="330" hidden="1" customWidth="1" outlineLevel="1"/>
    <col min="16" max="16" width="1.28515625" style="330" hidden="1" customWidth="1" outlineLevel="1"/>
    <col min="17" max="17" width="6.7109375" style="330" hidden="1" customWidth="1" outlineLevel="1"/>
    <col min="18" max="18" width="1.28515625" style="330" hidden="1" customWidth="1" outlineLevel="1"/>
    <col min="19" max="19" width="6.7109375" style="20" hidden="1" customWidth="1" outlineLevel="1"/>
    <col min="20" max="20" width="1.28515625" style="20" hidden="1" customWidth="1" outlineLevel="1"/>
    <col min="21" max="21" width="6.7109375" style="20" hidden="1" customWidth="1" outlineLevel="1"/>
    <col min="22" max="22" width="1.28515625" style="20" hidden="1" customWidth="1" outlineLevel="1"/>
    <col min="23" max="23" width="6.7109375" style="20" customWidth="1" collapsed="1"/>
    <col min="24" max="24" width="1.28515625" style="20" customWidth="1"/>
    <col min="25" max="25" width="6.7109375" style="20" customWidth="1"/>
    <col min="26" max="26" width="1.28515625" style="20" customWidth="1"/>
    <col min="27" max="27" width="6.7109375" style="209" customWidth="1"/>
    <col min="28" max="28" width="1.28515625" style="209" customWidth="1"/>
    <col min="29" max="29" width="6.7109375" style="383" customWidth="1"/>
    <col min="30" max="30" width="1.28515625" style="383" customWidth="1"/>
    <col min="31" max="31" width="6.7109375" style="462" customWidth="1"/>
    <col min="32" max="32" width="1.28515625" style="462" customWidth="1"/>
    <col min="33" max="33" width="6.7109375" style="462" customWidth="1"/>
    <col min="34" max="34" width="1.28515625" style="462" customWidth="1"/>
    <col min="35" max="35" width="6.7109375" style="462" hidden="1" customWidth="1"/>
    <col min="36" max="36" width="1.28515625" style="462" hidden="1" customWidth="1"/>
    <col min="37" max="37" width="6.7109375" style="462" hidden="1" customWidth="1"/>
    <col min="38" max="38" width="1.28515625" style="462" hidden="1" customWidth="1"/>
    <col min="39" max="39" width="6.7109375" style="20" hidden="1" customWidth="1"/>
    <col min="40" max="40" width="1.28515625" style="20" hidden="1" customWidth="1"/>
    <col min="41" max="41" width="10.85546875" style="20" customWidth="1"/>
    <col min="42" max="16384" width="9.140625" style="20"/>
  </cols>
  <sheetData>
    <row r="1" spans="2:40" s="305" customFormat="1" x14ac:dyDescent="0.25">
      <c r="B1" s="64" t="s">
        <v>597</v>
      </c>
      <c r="E1" s="330"/>
      <c r="F1" s="330"/>
      <c r="G1" s="330"/>
      <c r="H1" s="330"/>
      <c r="I1" s="330"/>
      <c r="J1" s="330"/>
      <c r="K1" s="330"/>
      <c r="L1" s="330"/>
      <c r="M1" s="330"/>
      <c r="N1" s="330"/>
      <c r="O1" s="330"/>
      <c r="P1" s="330"/>
      <c r="Q1" s="330"/>
      <c r="R1" s="330"/>
      <c r="AC1" s="383"/>
      <c r="AD1" s="383"/>
      <c r="AE1" s="462"/>
      <c r="AF1" s="462"/>
      <c r="AG1" s="462"/>
      <c r="AH1" s="462"/>
      <c r="AI1" s="462"/>
      <c r="AJ1" s="462"/>
      <c r="AK1" s="462"/>
      <c r="AL1" s="462"/>
    </row>
    <row r="2" spans="2:40" x14ac:dyDescent="0.25">
      <c r="B2" s="313" t="s">
        <v>598</v>
      </c>
    </row>
    <row r="3" spans="2:40" ht="6" customHeight="1" x14ac:dyDescent="0.25">
      <c r="B3" s="4"/>
    </row>
    <row r="4" spans="2:40" x14ac:dyDescent="0.25">
      <c r="B4" s="19" t="s">
        <v>501</v>
      </c>
      <c r="E4" s="3"/>
      <c r="G4" s="3"/>
      <c r="I4" s="3"/>
      <c r="K4" s="3"/>
      <c r="M4" s="3"/>
      <c r="O4" s="3"/>
      <c r="Q4" s="3"/>
      <c r="S4" s="3"/>
    </row>
    <row r="5" spans="2:40" ht="6" customHeight="1" x14ac:dyDescent="0.25">
      <c r="B5" s="6"/>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2:40" x14ac:dyDescent="0.25">
      <c r="B6" s="648"/>
      <c r="C6" s="648" t="s">
        <v>476</v>
      </c>
      <c r="D6" s="650"/>
      <c r="E6" s="608">
        <v>2000</v>
      </c>
      <c r="F6" s="608"/>
      <c r="G6" s="608">
        <v>2001</v>
      </c>
      <c r="H6" s="608"/>
      <c r="I6" s="608">
        <v>2002</v>
      </c>
      <c r="J6" s="608"/>
      <c r="K6" s="608">
        <v>2003</v>
      </c>
      <c r="L6" s="608"/>
      <c r="M6" s="608">
        <v>2004</v>
      </c>
      <c r="N6" s="608"/>
      <c r="O6" s="608">
        <v>2005</v>
      </c>
      <c r="P6" s="608"/>
      <c r="Q6" s="608">
        <v>2006</v>
      </c>
      <c r="R6" s="608"/>
      <c r="S6" s="608">
        <v>2007</v>
      </c>
      <c r="T6" s="608"/>
      <c r="U6" s="608">
        <v>2008</v>
      </c>
      <c r="V6" s="608"/>
      <c r="W6" s="608">
        <v>2009</v>
      </c>
      <c r="X6" s="608"/>
      <c r="Y6" s="608">
        <v>2010</v>
      </c>
      <c r="Z6" s="608"/>
      <c r="AA6" s="608">
        <v>2011</v>
      </c>
      <c r="AB6" s="608"/>
      <c r="AC6" s="608">
        <v>2012</v>
      </c>
      <c r="AD6" s="608"/>
      <c r="AE6" s="608">
        <v>2013</v>
      </c>
      <c r="AF6" s="608"/>
      <c r="AG6" s="608">
        <v>2014</v>
      </c>
      <c r="AH6" s="608"/>
      <c r="AI6" s="608">
        <v>2015</v>
      </c>
      <c r="AJ6" s="608"/>
      <c r="AK6" s="608">
        <v>2016</v>
      </c>
      <c r="AL6" s="608"/>
      <c r="AM6" s="608">
        <v>2017</v>
      </c>
      <c r="AN6" s="608"/>
    </row>
    <row r="7" spans="2:40" x14ac:dyDescent="0.25">
      <c r="B7" s="657"/>
      <c r="C7" s="646" t="s">
        <v>478</v>
      </c>
      <c r="D7" s="647"/>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row>
    <row r="8" spans="2:40" ht="6" customHeight="1" x14ac:dyDescent="0.25">
      <c r="B8" s="52"/>
      <c r="C8" s="52"/>
      <c r="D8" s="78"/>
      <c r="E8" s="331"/>
      <c r="F8" s="331"/>
      <c r="G8" s="331"/>
      <c r="H8" s="331"/>
      <c r="I8" s="331"/>
      <c r="J8" s="331"/>
      <c r="K8" s="331"/>
      <c r="L8" s="331"/>
      <c r="M8" s="331"/>
      <c r="N8" s="331"/>
      <c r="O8" s="331"/>
      <c r="P8" s="331"/>
      <c r="Q8" s="331"/>
      <c r="R8" s="331"/>
      <c r="S8" s="25"/>
      <c r="T8" s="25"/>
      <c r="U8" s="25"/>
      <c r="V8" s="25"/>
      <c r="W8" s="25"/>
      <c r="X8" s="25"/>
      <c r="Y8" s="25"/>
      <c r="Z8" s="25"/>
      <c r="AA8" s="212"/>
      <c r="AB8" s="212"/>
      <c r="AC8" s="385"/>
      <c r="AD8" s="385"/>
      <c r="AE8" s="461"/>
      <c r="AF8" s="461"/>
      <c r="AG8" s="461"/>
      <c r="AH8" s="461"/>
      <c r="AI8" s="461"/>
      <c r="AJ8" s="461"/>
      <c r="AK8" s="461"/>
      <c r="AL8" s="461"/>
      <c r="AM8" s="25"/>
      <c r="AN8" s="25"/>
    </row>
    <row r="9" spans="2:40" ht="10.5" customHeight="1" x14ac:dyDescent="0.25">
      <c r="B9" s="52">
        <v>27</v>
      </c>
      <c r="C9" s="52"/>
      <c r="D9" s="141" t="s">
        <v>583</v>
      </c>
      <c r="E9" s="92" t="s">
        <v>91</v>
      </c>
      <c r="G9" s="92" t="s">
        <v>91</v>
      </c>
      <c r="I9" s="92" t="s">
        <v>91</v>
      </c>
      <c r="K9" s="92" t="s">
        <v>91</v>
      </c>
      <c r="M9" s="92" t="s">
        <v>91</v>
      </c>
      <c r="O9" s="92" t="s">
        <v>91</v>
      </c>
      <c r="Q9" s="92" t="s">
        <v>91</v>
      </c>
      <c r="S9" s="92" t="s">
        <v>91</v>
      </c>
      <c r="U9" s="92">
        <v>2028.3434313899977</v>
      </c>
      <c r="V9" s="25"/>
      <c r="W9" s="92">
        <v>1981.1724368500002</v>
      </c>
      <c r="Y9" s="92">
        <v>2104.0385072084655</v>
      </c>
      <c r="Z9" s="95"/>
      <c r="AA9" s="92">
        <v>1985.3202345307363</v>
      </c>
      <c r="AB9" s="212"/>
      <c r="AC9" s="92">
        <v>2176.8926274142182</v>
      </c>
      <c r="AD9" s="385"/>
      <c r="AE9" s="92">
        <v>2518.4537985083489</v>
      </c>
      <c r="AF9" s="31" t="s">
        <v>93</v>
      </c>
      <c r="AG9" s="92">
        <v>2109.2834506128297</v>
      </c>
      <c r="AH9" s="461"/>
      <c r="AI9" s="92"/>
      <c r="AJ9" s="461"/>
      <c r="AK9" s="92"/>
      <c r="AL9" s="461"/>
      <c r="AM9" s="92"/>
      <c r="AN9" s="25"/>
    </row>
    <row r="10" spans="2:40" ht="10.5" customHeight="1" x14ac:dyDescent="0.25">
      <c r="B10" s="52"/>
      <c r="C10" s="52"/>
      <c r="D10" s="175" t="s">
        <v>480</v>
      </c>
      <c r="E10" s="92"/>
      <c r="G10" s="92"/>
      <c r="I10" s="92"/>
      <c r="K10" s="92"/>
      <c r="M10" s="92"/>
      <c r="O10" s="92"/>
      <c r="Q10" s="92"/>
      <c r="S10" s="92"/>
      <c r="U10" s="92"/>
      <c r="V10" s="31"/>
      <c r="W10" s="92"/>
      <c r="Y10" s="92"/>
      <c r="Z10" s="95"/>
      <c r="AA10" s="92"/>
      <c r="AB10" s="31"/>
      <c r="AC10" s="92"/>
      <c r="AD10" s="31"/>
      <c r="AE10" s="92"/>
      <c r="AF10" s="31"/>
      <c r="AG10" s="92"/>
      <c r="AH10" s="31"/>
      <c r="AI10" s="92"/>
      <c r="AJ10" s="31"/>
      <c r="AK10" s="92"/>
      <c r="AL10" s="31"/>
      <c r="AM10" s="92"/>
      <c r="AN10" s="31"/>
    </row>
    <row r="11" spans="2:40" ht="10.5" customHeight="1" x14ac:dyDescent="0.25">
      <c r="B11" s="52">
        <v>28</v>
      </c>
      <c r="C11" s="52"/>
      <c r="D11" s="24" t="s">
        <v>568</v>
      </c>
      <c r="E11" s="92" t="s">
        <v>91</v>
      </c>
      <c r="G11" s="92" t="s">
        <v>91</v>
      </c>
      <c r="I11" s="92" t="s">
        <v>91</v>
      </c>
      <c r="K11" s="92" t="s">
        <v>91</v>
      </c>
      <c r="M11" s="92" t="s">
        <v>91</v>
      </c>
      <c r="O11" s="92" t="s">
        <v>91</v>
      </c>
      <c r="Q11" s="92" t="s">
        <v>91</v>
      </c>
      <c r="S11" s="92" t="s">
        <v>91</v>
      </c>
      <c r="U11" s="92">
        <v>75.041977639999999</v>
      </c>
      <c r="V11" s="25"/>
      <c r="W11" s="92">
        <v>33.509391199999996</v>
      </c>
      <c r="Y11" s="92">
        <v>85.528035040000006</v>
      </c>
      <c r="Z11" s="95"/>
      <c r="AA11" s="92">
        <v>76.795172249999993</v>
      </c>
      <c r="AB11" s="212"/>
      <c r="AC11" s="92">
        <v>85.512563199999988</v>
      </c>
      <c r="AD11" s="385"/>
      <c r="AE11" s="92">
        <v>56.585765914069846</v>
      </c>
      <c r="AF11" s="31"/>
      <c r="AG11" s="92">
        <v>85.683534399999999</v>
      </c>
      <c r="AH11" s="461"/>
      <c r="AI11" s="92"/>
      <c r="AJ11" s="461"/>
      <c r="AK11" s="92"/>
      <c r="AL11" s="461"/>
      <c r="AM11" s="92"/>
      <c r="AN11" s="25"/>
    </row>
    <row r="12" spans="2:40" ht="10.5" customHeight="1" x14ac:dyDescent="0.25">
      <c r="B12" s="52">
        <v>29</v>
      </c>
      <c r="C12" s="52"/>
      <c r="D12" s="24" t="s">
        <v>481</v>
      </c>
      <c r="E12" s="92" t="s">
        <v>91</v>
      </c>
      <c r="G12" s="92" t="s">
        <v>91</v>
      </c>
      <c r="I12" s="92" t="s">
        <v>91</v>
      </c>
      <c r="K12" s="92" t="s">
        <v>91</v>
      </c>
      <c r="M12" s="92" t="s">
        <v>91</v>
      </c>
      <c r="O12" s="92" t="s">
        <v>91</v>
      </c>
      <c r="Q12" s="92" t="s">
        <v>91</v>
      </c>
      <c r="S12" s="92" t="s">
        <v>91</v>
      </c>
      <c r="U12" s="92">
        <v>4482.8795293400008</v>
      </c>
      <c r="V12" s="25"/>
      <c r="W12" s="92">
        <v>3548.7863965339993</v>
      </c>
      <c r="Y12" s="92">
        <v>4771.6096320917677</v>
      </c>
      <c r="Z12" s="95"/>
      <c r="AA12" s="92">
        <v>4743.5464632790008</v>
      </c>
      <c r="AB12" s="212"/>
      <c r="AC12" s="92">
        <v>4804.1211752268828</v>
      </c>
      <c r="AD12" s="385"/>
      <c r="AE12" s="92">
        <v>5069.1474137903297</v>
      </c>
      <c r="AF12" s="31"/>
      <c r="AG12" s="92">
        <v>5641.66321463244</v>
      </c>
      <c r="AH12" s="461"/>
      <c r="AI12" s="92"/>
      <c r="AJ12" s="461"/>
      <c r="AK12" s="92"/>
      <c r="AL12" s="461"/>
      <c r="AM12" s="92"/>
      <c r="AN12" s="25"/>
    </row>
    <row r="13" spans="2:40" ht="10.5" customHeight="1" x14ac:dyDescent="0.25">
      <c r="B13" s="52"/>
      <c r="C13" s="52"/>
      <c r="D13" s="78" t="s">
        <v>482</v>
      </c>
      <c r="E13" s="92"/>
      <c r="G13" s="92"/>
      <c r="I13" s="92"/>
      <c r="K13" s="92"/>
      <c r="M13" s="92"/>
      <c r="O13" s="92"/>
      <c r="Q13" s="92"/>
      <c r="S13" s="92"/>
      <c r="U13" s="92"/>
      <c r="V13" s="25"/>
      <c r="W13" s="92"/>
      <c r="Y13" s="92"/>
      <c r="Z13" s="95"/>
      <c r="AA13" s="92"/>
      <c r="AB13" s="212"/>
      <c r="AC13" s="92"/>
      <c r="AD13" s="385"/>
      <c r="AE13" s="92"/>
      <c r="AF13" s="31"/>
      <c r="AG13" s="92"/>
      <c r="AH13" s="461"/>
      <c r="AI13" s="92"/>
      <c r="AJ13" s="461"/>
      <c r="AK13" s="92"/>
      <c r="AL13" s="461"/>
      <c r="AM13" s="92"/>
      <c r="AN13" s="25"/>
    </row>
    <row r="14" spans="2:40" ht="10.5" customHeight="1" x14ac:dyDescent="0.25">
      <c r="B14" s="52">
        <v>30</v>
      </c>
      <c r="C14" s="52"/>
      <c r="D14" s="539" t="s">
        <v>736</v>
      </c>
      <c r="E14" s="92" t="s">
        <v>91</v>
      </c>
      <c r="G14" s="92" t="s">
        <v>91</v>
      </c>
      <c r="I14" s="92" t="s">
        <v>91</v>
      </c>
      <c r="K14" s="92" t="s">
        <v>91</v>
      </c>
      <c r="M14" s="92" t="s">
        <v>91</v>
      </c>
      <c r="O14" s="92" t="s">
        <v>91</v>
      </c>
      <c r="Q14" s="92" t="s">
        <v>91</v>
      </c>
      <c r="S14" s="92" t="s">
        <v>91</v>
      </c>
      <c r="U14" s="92">
        <v>249.25969916999992</v>
      </c>
      <c r="V14" s="25"/>
      <c r="W14" s="92">
        <v>264.9166017500001</v>
      </c>
      <c r="Y14" s="92">
        <v>265.07502721589725</v>
      </c>
      <c r="Z14" s="95"/>
      <c r="AA14" s="92">
        <v>228.98579049499997</v>
      </c>
      <c r="AB14" s="212"/>
      <c r="AC14" s="92">
        <v>230.03018234000001</v>
      </c>
      <c r="AD14" s="385"/>
      <c r="AE14" s="92">
        <v>243.51032830775486</v>
      </c>
      <c r="AF14" s="31"/>
      <c r="AG14" s="92">
        <v>259.3674514558291</v>
      </c>
      <c r="AH14" s="461"/>
      <c r="AI14" s="92"/>
      <c r="AJ14" s="461"/>
      <c r="AK14" s="92"/>
      <c r="AL14" s="461"/>
      <c r="AM14" s="92"/>
      <c r="AN14" s="25"/>
    </row>
    <row r="15" spans="2:40" ht="10.5" customHeight="1" x14ac:dyDescent="0.25">
      <c r="B15" s="52">
        <v>31</v>
      </c>
      <c r="C15" s="52"/>
      <c r="D15" s="539" t="s">
        <v>1224</v>
      </c>
      <c r="E15" s="92" t="s">
        <v>91</v>
      </c>
      <c r="G15" s="92" t="s">
        <v>91</v>
      </c>
      <c r="I15" s="92" t="s">
        <v>91</v>
      </c>
      <c r="K15" s="92" t="s">
        <v>91</v>
      </c>
      <c r="M15" s="92" t="s">
        <v>91</v>
      </c>
      <c r="O15" s="92" t="s">
        <v>91</v>
      </c>
      <c r="Q15" s="92" t="s">
        <v>91</v>
      </c>
      <c r="S15" s="92" t="s">
        <v>91</v>
      </c>
      <c r="U15" s="92">
        <v>0.86936248999999999</v>
      </c>
      <c r="V15" s="25"/>
      <c r="W15" s="92">
        <v>0.86712959999999994</v>
      </c>
      <c r="Y15" s="92">
        <v>0.88820034000000003</v>
      </c>
      <c r="Z15" s="95"/>
      <c r="AA15" s="92">
        <v>0.27097779</v>
      </c>
      <c r="AB15" s="212"/>
      <c r="AC15" s="92">
        <v>7.4936200000000003E-3</v>
      </c>
      <c r="AD15" s="385"/>
      <c r="AE15" s="92">
        <v>0.24244895994181956</v>
      </c>
      <c r="AF15" s="31"/>
      <c r="AG15" s="92">
        <v>0.31425001086586291</v>
      </c>
      <c r="AH15" s="461"/>
      <c r="AI15" s="92"/>
      <c r="AJ15" s="461"/>
      <c r="AK15" s="92"/>
      <c r="AL15" s="461"/>
      <c r="AM15" s="92"/>
      <c r="AN15" s="25"/>
    </row>
    <row r="16" spans="2:40" ht="10.5" customHeight="1" x14ac:dyDescent="0.25">
      <c r="B16" s="52"/>
      <c r="C16" s="52"/>
      <c r="D16" s="78" t="s">
        <v>483</v>
      </c>
      <c r="E16" s="92"/>
      <c r="G16" s="92"/>
      <c r="I16" s="92"/>
      <c r="K16" s="92"/>
      <c r="M16" s="92"/>
      <c r="O16" s="92"/>
      <c r="Q16" s="92"/>
      <c r="S16" s="92"/>
      <c r="U16" s="92"/>
      <c r="V16" s="25"/>
      <c r="W16" s="92"/>
      <c r="Y16" s="92"/>
      <c r="Z16" s="95"/>
      <c r="AA16" s="92"/>
      <c r="AB16" s="212"/>
      <c r="AC16" s="92"/>
      <c r="AD16" s="385"/>
      <c r="AE16" s="92"/>
      <c r="AF16" s="31"/>
      <c r="AG16" s="92"/>
      <c r="AH16" s="461"/>
      <c r="AI16" s="92"/>
      <c r="AJ16" s="461"/>
      <c r="AK16" s="92"/>
      <c r="AL16" s="461"/>
      <c r="AM16" s="92"/>
      <c r="AN16" s="25"/>
    </row>
    <row r="17" spans="2:40" ht="10.5" customHeight="1" x14ac:dyDescent="0.25">
      <c r="E17" s="92"/>
      <c r="G17" s="92"/>
      <c r="I17" s="92"/>
      <c r="K17" s="92"/>
      <c r="M17" s="92"/>
      <c r="O17" s="92"/>
      <c r="Q17" s="92"/>
      <c r="S17" s="92"/>
      <c r="V17" s="25"/>
      <c r="W17" s="92"/>
      <c r="Y17" s="92"/>
      <c r="Z17" s="95"/>
      <c r="AA17" s="92"/>
      <c r="AB17" s="212"/>
      <c r="AC17" s="92"/>
      <c r="AD17" s="385"/>
      <c r="AE17" s="92"/>
      <c r="AF17" s="31"/>
      <c r="AG17" s="92"/>
      <c r="AH17" s="461"/>
      <c r="AI17" s="92"/>
      <c r="AJ17" s="461"/>
      <c r="AK17" s="92"/>
      <c r="AL17" s="461"/>
      <c r="AM17" s="92"/>
      <c r="AN17" s="25"/>
    </row>
    <row r="18" spans="2:40" ht="10.5" customHeight="1" x14ac:dyDescent="0.25">
      <c r="B18" s="52">
        <v>32</v>
      </c>
      <c r="C18" s="52"/>
      <c r="D18" s="24" t="s">
        <v>484</v>
      </c>
      <c r="E18" s="92" t="s">
        <v>91</v>
      </c>
      <c r="G18" s="92" t="s">
        <v>91</v>
      </c>
      <c r="I18" s="92" t="s">
        <v>91</v>
      </c>
      <c r="K18" s="92" t="s">
        <v>91</v>
      </c>
      <c r="M18" s="92" t="s">
        <v>91</v>
      </c>
      <c r="O18" s="92" t="s">
        <v>91</v>
      </c>
      <c r="Q18" s="92" t="s">
        <v>91</v>
      </c>
      <c r="S18" s="92" t="s">
        <v>91</v>
      </c>
      <c r="U18" s="92">
        <v>3667.1831806400023</v>
      </c>
      <c r="V18" s="25"/>
      <c r="W18" s="92">
        <v>3614.1249360984252</v>
      </c>
      <c r="Y18" s="92">
        <v>3473.8025227231174</v>
      </c>
      <c r="Z18" s="95"/>
      <c r="AA18" s="92">
        <v>3446.7256412922643</v>
      </c>
      <c r="AB18" s="212"/>
      <c r="AC18" s="92">
        <v>3576.6370028075207</v>
      </c>
      <c r="AD18" s="385"/>
      <c r="AE18" s="92">
        <v>2677.8672096172199</v>
      </c>
      <c r="AF18" s="31" t="s">
        <v>93</v>
      </c>
      <c r="AG18" s="92">
        <v>2785.0114759426447</v>
      </c>
      <c r="AH18" s="461"/>
      <c r="AI18" s="92"/>
      <c r="AJ18" s="461"/>
      <c r="AK18" s="92"/>
      <c r="AL18" s="461"/>
      <c r="AM18" s="92"/>
      <c r="AN18" s="25"/>
    </row>
    <row r="19" spans="2:40" ht="10.5" customHeight="1" x14ac:dyDescent="0.25">
      <c r="B19" s="52"/>
      <c r="C19" s="52"/>
      <c r="D19" s="78" t="s">
        <v>485</v>
      </c>
      <c r="E19" s="92"/>
      <c r="G19" s="92"/>
      <c r="I19" s="92"/>
      <c r="K19" s="92"/>
      <c r="M19" s="92"/>
      <c r="O19" s="92"/>
      <c r="Q19" s="92"/>
      <c r="S19" s="92"/>
      <c r="U19" s="92"/>
      <c r="V19" s="25"/>
      <c r="W19" s="92"/>
      <c r="Y19" s="92"/>
      <c r="Z19" s="95"/>
      <c r="AA19" s="92"/>
      <c r="AB19" s="212"/>
      <c r="AC19" s="92"/>
      <c r="AD19" s="385"/>
      <c r="AE19" s="92"/>
      <c r="AF19" s="31"/>
      <c r="AG19" s="92"/>
      <c r="AH19" s="461"/>
      <c r="AI19" s="92"/>
      <c r="AJ19" s="461"/>
      <c r="AK19" s="92"/>
      <c r="AL19" s="461"/>
      <c r="AM19" s="92"/>
      <c r="AN19" s="25"/>
    </row>
    <row r="20" spans="2:40" ht="10.5" customHeight="1" x14ac:dyDescent="0.25">
      <c r="B20" s="52">
        <v>33</v>
      </c>
      <c r="C20" s="52"/>
      <c r="D20" s="24" t="s">
        <v>486</v>
      </c>
      <c r="E20" s="92" t="s">
        <v>91</v>
      </c>
      <c r="G20" s="92" t="s">
        <v>91</v>
      </c>
      <c r="I20" s="92" t="s">
        <v>91</v>
      </c>
      <c r="K20" s="92" t="s">
        <v>91</v>
      </c>
      <c r="M20" s="92" t="s">
        <v>91</v>
      </c>
      <c r="O20" s="92" t="s">
        <v>91</v>
      </c>
      <c r="Q20" s="92" t="s">
        <v>91</v>
      </c>
      <c r="S20" s="92" t="s">
        <v>91</v>
      </c>
      <c r="U20" s="92">
        <v>405.16110003000006</v>
      </c>
      <c r="V20" s="92"/>
      <c r="W20" s="92">
        <v>330.16710789000007</v>
      </c>
      <c r="Y20" s="92">
        <v>370.92246179000017</v>
      </c>
      <c r="Z20" s="95"/>
      <c r="AA20" s="92">
        <v>374.43996191000008</v>
      </c>
      <c r="AB20" s="92"/>
      <c r="AC20" s="92">
        <v>354.88105348000005</v>
      </c>
      <c r="AD20" s="92"/>
      <c r="AE20" s="92">
        <v>335.24176036218421</v>
      </c>
      <c r="AF20" s="31"/>
      <c r="AG20" s="92">
        <v>307.5618768656272</v>
      </c>
      <c r="AH20" s="92"/>
      <c r="AI20" s="92"/>
      <c r="AJ20" s="92"/>
      <c r="AK20" s="92"/>
      <c r="AL20" s="92"/>
      <c r="AM20" s="92"/>
      <c r="AN20" s="92"/>
    </row>
    <row r="21" spans="2:40" ht="10.5" customHeight="1" x14ac:dyDescent="0.25">
      <c r="B21" s="52"/>
      <c r="C21" s="52"/>
      <c r="D21" s="78" t="s">
        <v>487</v>
      </c>
      <c r="E21" s="92"/>
      <c r="G21" s="92"/>
      <c r="I21" s="92"/>
      <c r="K21" s="92"/>
      <c r="M21" s="92"/>
      <c r="O21" s="92"/>
      <c r="Q21" s="92"/>
      <c r="S21" s="92"/>
      <c r="U21" s="92"/>
      <c r="V21" s="25"/>
      <c r="W21" s="92"/>
      <c r="Y21" s="92"/>
      <c r="Z21" s="95"/>
      <c r="AA21" s="92"/>
      <c r="AB21" s="212"/>
      <c r="AC21" s="92"/>
      <c r="AD21" s="385"/>
      <c r="AE21" s="92"/>
      <c r="AF21" s="31"/>
      <c r="AG21" s="92"/>
      <c r="AH21" s="461"/>
      <c r="AI21" s="92"/>
      <c r="AJ21" s="461"/>
      <c r="AK21" s="92"/>
      <c r="AL21" s="461"/>
      <c r="AM21" s="92"/>
      <c r="AN21" s="25"/>
    </row>
    <row r="22" spans="2:40" ht="10.5" customHeight="1" x14ac:dyDescent="0.25">
      <c r="B22" s="52">
        <v>34</v>
      </c>
      <c r="C22" s="52"/>
      <c r="D22" s="24" t="s">
        <v>502</v>
      </c>
      <c r="E22" s="92" t="s">
        <v>91</v>
      </c>
      <c r="G22" s="92" t="s">
        <v>91</v>
      </c>
      <c r="I22" s="92" t="s">
        <v>91</v>
      </c>
      <c r="K22" s="92" t="s">
        <v>91</v>
      </c>
      <c r="M22" s="92" t="s">
        <v>91</v>
      </c>
      <c r="O22" s="92" t="s">
        <v>91</v>
      </c>
      <c r="Q22" s="92" t="s">
        <v>91</v>
      </c>
      <c r="S22" s="92" t="s">
        <v>91</v>
      </c>
      <c r="U22" s="92">
        <v>414.68064847633303</v>
      </c>
      <c r="V22" s="25"/>
      <c r="W22" s="92">
        <v>414.31714879499987</v>
      </c>
      <c r="Y22" s="92">
        <v>434.81733115000003</v>
      </c>
      <c r="Z22" s="95"/>
      <c r="AA22" s="92">
        <v>813.45538161799982</v>
      </c>
      <c r="AB22" s="212"/>
      <c r="AC22" s="92">
        <v>1014.71921461</v>
      </c>
      <c r="AD22" s="385"/>
      <c r="AE22" s="92">
        <v>889.8318336433224</v>
      </c>
      <c r="AF22" s="31"/>
      <c r="AG22" s="92">
        <v>840.78270243424436</v>
      </c>
      <c r="AH22" s="461"/>
      <c r="AI22" s="92"/>
      <c r="AJ22" s="461"/>
      <c r="AK22" s="92"/>
      <c r="AL22" s="461"/>
      <c r="AM22" s="92"/>
      <c r="AN22" s="25"/>
    </row>
    <row r="23" spans="2:40" ht="10.5" customHeight="1" x14ac:dyDescent="0.25">
      <c r="B23" s="52"/>
      <c r="C23" s="52"/>
      <c r="D23" s="78" t="s">
        <v>489</v>
      </c>
      <c r="E23" s="92"/>
      <c r="G23" s="92"/>
      <c r="I23" s="92"/>
      <c r="K23" s="92"/>
      <c r="M23" s="92"/>
      <c r="O23" s="92"/>
      <c r="Q23" s="92"/>
      <c r="S23" s="92"/>
      <c r="U23" s="92"/>
      <c r="V23" s="25"/>
      <c r="W23" s="92"/>
      <c r="Y23" s="92"/>
      <c r="Z23" s="95"/>
      <c r="AA23" s="92"/>
      <c r="AB23" s="212"/>
      <c r="AC23" s="92"/>
      <c r="AD23" s="385"/>
      <c r="AE23" s="92"/>
      <c r="AF23" s="31"/>
      <c r="AG23" s="92"/>
      <c r="AH23" s="461"/>
      <c r="AI23" s="92"/>
      <c r="AJ23" s="461"/>
      <c r="AK23" s="92"/>
      <c r="AL23" s="461"/>
      <c r="AM23" s="92"/>
      <c r="AN23" s="25"/>
    </row>
    <row r="24" spans="2:40" ht="10.5" customHeight="1" x14ac:dyDescent="0.25">
      <c r="B24" s="52">
        <v>35</v>
      </c>
      <c r="C24" s="52"/>
      <c r="D24" s="24" t="s">
        <v>490</v>
      </c>
      <c r="E24" s="92" t="s">
        <v>91</v>
      </c>
      <c r="G24" s="92" t="s">
        <v>91</v>
      </c>
      <c r="I24" s="92" t="s">
        <v>91</v>
      </c>
      <c r="K24" s="92" t="s">
        <v>91</v>
      </c>
      <c r="M24" s="92" t="s">
        <v>91</v>
      </c>
      <c r="O24" s="92" t="s">
        <v>91</v>
      </c>
      <c r="Q24" s="92" t="s">
        <v>91</v>
      </c>
      <c r="S24" s="92" t="s">
        <v>91</v>
      </c>
      <c r="U24" s="92">
        <v>237.60641527500005</v>
      </c>
      <c r="V24" s="25"/>
      <c r="W24" s="92">
        <v>267.3261263899999</v>
      </c>
      <c r="Y24" s="92">
        <v>202.21335956433504</v>
      </c>
      <c r="Z24" s="95"/>
      <c r="AA24" s="92">
        <v>176.13340030000003</v>
      </c>
      <c r="AB24" s="212"/>
      <c r="AC24" s="92">
        <v>189.5401973699999</v>
      </c>
      <c r="AD24" s="385"/>
      <c r="AE24" s="92">
        <v>158.23648900295427</v>
      </c>
      <c r="AF24" s="31"/>
      <c r="AG24" s="92">
        <v>125.90424674337842</v>
      </c>
      <c r="AH24" s="461"/>
      <c r="AI24" s="92"/>
      <c r="AJ24" s="461"/>
      <c r="AK24" s="92"/>
      <c r="AL24" s="461"/>
      <c r="AM24" s="92"/>
      <c r="AN24" s="25"/>
    </row>
    <row r="25" spans="2:40" ht="10.5" customHeight="1" x14ac:dyDescent="0.25">
      <c r="B25" s="52"/>
      <c r="C25" s="52"/>
      <c r="D25" s="78" t="s">
        <v>491</v>
      </c>
      <c r="E25" s="92"/>
      <c r="G25" s="92"/>
      <c r="I25" s="92"/>
      <c r="K25" s="92"/>
      <c r="M25" s="92"/>
      <c r="O25" s="92"/>
      <c r="Q25" s="92"/>
      <c r="S25" s="92"/>
      <c r="U25" s="92"/>
      <c r="V25" s="92"/>
      <c r="W25" s="92"/>
      <c r="Y25" s="92"/>
      <c r="Z25" s="95"/>
      <c r="AA25" s="92"/>
      <c r="AB25" s="92"/>
      <c r="AC25" s="92"/>
      <c r="AD25" s="92"/>
      <c r="AE25" s="92"/>
      <c r="AF25" s="31"/>
      <c r="AG25" s="92"/>
      <c r="AH25" s="92"/>
      <c r="AI25" s="92"/>
      <c r="AJ25" s="92"/>
      <c r="AK25" s="92"/>
      <c r="AL25" s="92"/>
      <c r="AM25" s="92"/>
      <c r="AN25" s="92"/>
    </row>
    <row r="26" spans="2:40" ht="10.5" customHeight="1" x14ac:dyDescent="0.25">
      <c r="B26" s="52">
        <v>36</v>
      </c>
      <c r="C26" s="52"/>
      <c r="D26" s="24" t="s">
        <v>492</v>
      </c>
      <c r="E26" s="92" t="s">
        <v>91</v>
      </c>
      <c r="G26" s="92" t="s">
        <v>91</v>
      </c>
      <c r="I26" s="92" t="s">
        <v>91</v>
      </c>
      <c r="K26" s="92" t="s">
        <v>91</v>
      </c>
      <c r="M26" s="92" t="s">
        <v>91</v>
      </c>
      <c r="O26" s="92" t="s">
        <v>91</v>
      </c>
      <c r="Q26" s="92" t="s">
        <v>91</v>
      </c>
      <c r="S26" s="92" t="s">
        <v>91</v>
      </c>
      <c r="U26" s="92">
        <v>4015.6935716500002</v>
      </c>
      <c r="V26" s="25"/>
      <c r="W26" s="92">
        <v>2911.8405698819952</v>
      </c>
      <c r="Y26" s="92">
        <v>4029.8355074059964</v>
      </c>
      <c r="Z26" s="95"/>
      <c r="AA26" s="92">
        <v>3562.3982603379982</v>
      </c>
      <c r="AB26" s="212"/>
      <c r="AC26" s="92">
        <v>2850.6102285300035</v>
      </c>
      <c r="AD26" s="385"/>
      <c r="AE26" s="92">
        <v>3126.8442619511629</v>
      </c>
      <c r="AF26" s="31"/>
      <c r="AG26" s="92">
        <v>2602.8745438478545</v>
      </c>
      <c r="AH26" s="461"/>
      <c r="AI26" s="92"/>
      <c r="AJ26" s="461"/>
      <c r="AK26" s="92"/>
      <c r="AL26" s="461"/>
      <c r="AM26" s="92"/>
      <c r="AN26" s="25"/>
    </row>
    <row r="27" spans="2:40" ht="10.5" customHeight="1" x14ac:dyDescent="0.25">
      <c r="B27" s="52"/>
      <c r="C27" s="52"/>
      <c r="D27" s="78" t="s">
        <v>493</v>
      </c>
      <c r="E27" s="92"/>
      <c r="G27" s="92"/>
      <c r="I27" s="92"/>
      <c r="K27" s="92"/>
      <c r="M27" s="92"/>
      <c r="O27" s="92"/>
      <c r="Q27" s="92"/>
      <c r="S27" s="92"/>
      <c r="U27" s="92"/>
      <c r="V27" s="25"/>
      <c r="W27" s="92"/>
      <c r="Y27" s="92"/>
      <c r="Z27" s="31"/>
      <c r="AA27" s="92"/>
      <c r="AB27" s="212"/>
      <c r="AC27" s="92"/>
      <c r="AD27" s="385"/>
      <c r="AE27" s="92"/>
      <c r="AF27" s="31"/>
      <c r="AG27" s="92"/>
      <c r="AH27" s="461"/>
      <c r="AI27" s="92"/>
      <c r="AJ27" s="461"/>
      <c r="AK27" s="92"/>
      <c r="AL27" s="461"/>
      <c r="AM27" s="92"/>
      <c r="AN27" s="25"/>
    </row>
    <row r="28" spans="2:40" ht="10.5" customHeight="1" x14ac:dyDescent="0.25">
      <c r="B28" s="52"/>
      <c r="C28" s="52"/>
      <c r="D28" s="24"/>
      <c r="E28" s="92"/>
      <c r="G28" s="92"/>
      <c r="I28" s="92"/>
      <c r="K28" s="92"/>
      <c r="M28" s="92"/>
      <c r="O28" s="92"/>
      <c r="Q28" s="92"/>
      <c r="S28" s="92"/>
      <c r="U28" s="92"/>
      <c r="V28" s="25"/>
      <c r="W28" s="92"/>
      <c r="Y28" s="92"/>
      <c r="Z28" s="31"/>
      <c r="AA28" s="92"/>
      <c r="AB28" s="212"/>
      <c r="AC28" s="92"/>
      <c r="AD28" s="385"/>
      <c r="AE28" s="92"/>
      <c r="AF28" s="31"/>
      <c r="AG28" s="92"/>
      <c r="AH28" s="461"/>
      <c r="AI28" s="92"/>
      <c r="AJ28" s="461"/>
      <c r="AK28" s="92"/>
      <c r="AL28" s="461"/>
      <c r="AM28" s="92"/>
      <c r="AN28" s="25"/>
    </row>
    <row r="29" spans="2:40" ht="10.5" customHeight="1" x14ac:dyDescent="0.25">
      <c r="B29" s="52">
        <v>37</v>
      </c>
      <c r="C29" s="52"/>
      <c r="D29" s="24" t="s">
        <v>569</v>
      </c>
      <c r="E29" s="92" t="s">
        <v>91</v>
      </c>
      <c r="G29" s="92" t="s">
        <v>91</v>
      </c>
      <c r="I29" s="92" t="s">
        <v>91</v>
      </c>
      <c r="K29" s="92" t="s">
        <v>91</v>
      </c>
      <c r="M29" s="92" t="s">
        <v>91</v>
      </c>
      <c r="O29" s="92" t="s">
        <v>91</v>
      </c>
      <c r="Q29" s="92" t="s">
        <v>91</v>
      </c>
      <c r="S29" s="92" t="s">
        <v>91</v>
      </c>
      <c r="U29" s="92">
        <v>49.752472999999988</v>
      </c>
      <c r="V29" s="25"/>
      <c r="W29" s="92">
        <v>51.07674188999998</v>
      </c>
      <c r="Y29" s="92">
        <v>44.31703129000001</v>
      </c>
      <c r="Z29" s="31"/>
      <c r="AA29" s="92">
        <v>44.475077760000019</v>
      </c>
      <c r="AB29" s="212"/>
      <c r="AC29" s="92">
        <v>48.140410770000017</v>
      </c>
      <c r="AD29" s="385"/>
      <c r="AE29" s="92">
        <v>34.436968224387229</v>
      </c>
      <c r="AF29" s="31"/>
      <c r="AG29" s="92">
        <v>35.811386865635271</v>
      </c>
      <c r="AH29" s="461"/>
      <c r="AI29" s="92"/>
      <c r="AJ29" s="461"/>
      <c r="AK29" s="92"/>
      <c r="AL29" s="461"/>
      <c r="AM29" s="92"/>
      <c r="AN29" s="25"/>
    </row>
    <row r="30" spans="2:40" ht="10.5" customHeight="1" x14ac:dyDescent="0.25">
      <c r="B30" s="52">
        <v>38</v>
      </c>
      <c r="C30" s="52"/>
      <c r="D30" s="24" t="s">
        <v>570</v>
      </c>
      <c r="E30" s="92" t="s">
        <v>91</v>
      </c>
      <c r="G30" s="92" t="s">
        <v>91</v>
      </c>
      <c r="I30" s="92" t="s">
        <v>91</v>
      </c>
      <c r="K30" s="92" t="s">
        <v>91</v>
      </c>
      <c r="M30" s="92" t="s">
        <v>91</v>
      </c>
      <c r="O30" s="92" t="s">
        <v>91</v>
      </c>
      <c r="Q30" s="92" t="s">
        <v>91</v>
      </c>
      <c r="S30" s="92" t="s">
        <v>91</v>
      </c>
      <c r="U30" s="92">
        <v>392.7980139340001</v>
      </c>
      <c r="V30" s="25"/>
      <c r="W30" s="92">
        <v>279.79634497000023</v>
      </c>
      <c r="Y30" s="92">
        <v>334.11906119176797</v>
      </c>
      <c r="Z30" s="31"/>
      <c r="AA30" s="92">
        <v>396.9496684400001</v>
      </c>
      <c r="AB30" s="212"/>
      <c r="AC30" s="92">
        <v>544.11711922487677</v>
      </c>
      <c r="AD30" s="385"/>
      <c r="AE30" s="92">
        <v>389.45236203810316</v>
      </c>
      <c r="AF30" s="31"/>
      <c r="AG30" s="92">
        <v>364.26007451032433</v>
      </c>
      <c r="AH30" s="461"/>
      <c r="AI30" s="92"/>
      <c r="AJ30" s="461"/>
      <c r="AK30" s="92"/>
      <c r="AL30" s="461"/>
      <c r="AM30" s="92"/>
      <c r="AN30" s="25"/>
    </row>
    <row r="31" spans="2:40" ht="10.5" customHeight="1" x14ac:dyDescent="0.25">
      <c r="B31" s="52">
        <v>39</v>
      </c>
      <c r="C31" s="52"/>
      <c r="D31" s="539" t="s">
        <v>1225</v>
      </c>
      <c r="E31" s="92" t="s">
        <v>91</v>
      </c>
      <c r="G31" s="92" t="s">
        <v>91</v>
      </c>
      <c r="I31" s="92" t="s">
        <v>91</v>
      </c>
      <c r="K31" s="92" t="s">
        <v>91</v>
      </c>
      <c r="M31" s="92" t="s">
        <v>91</v>
      </c>
      <c r="O31" s="92" t="s">
        <v>91</v>
      </c>
      <c r="Q31" s="92" t="s">
        <v>91</v>
      </c>
      <c r="S31" s="92" t="s">
        <v>91</v>
      </c>
      <c r="U31" s="92">
        <v>60.99488481999996</v>
      </c>
      <c r="V31" s="25"/>
      <c r="W31" s="92">
        <v>52.208321510000012</v>
      </c>
      <c r="Y31" s="92">
        <v>24.910144576999983</v>
      </c>
      <c r="Z31" s="31"/>
      <c r="AA31" s="92">
        <v>29.045813809999999</v>
      </c>
      <c r="AB31" s="212"/>
      <c r="AC31" s="92">
        <v>99.526840460000003</v>
      </c>
      <c r="AD31" s="385"/>
      <c r="AE31" s="92">
        <v>21.082991647086896</v>
      </c>
      <c r="AF31" s="31"/>
      <c r="AG31" s="92">
        <v>23.679893948657497</v>
      </c>
      <c r="AH31" s="461"/>
      <c r="AI31" s="92"/>
      <c r="AJ31" s="461"/>
      <c r="AK31" s="92"/>
      <c r="AL31" s="461"/>
      <c r="AM31" s="92"/>
      <c r="AN31" s="25"/>
    </row>
    <row r="32" spans="2:40" ht="10.5" customHeight="1" x14ac:dyDescent="0.25">
      <c r="B32" s="52">
        <v>40</v>
      </c>
      <c r="C32" s="52"/>
      <c r="D32" s="24" t="s">
        <v>571</v>
      </c>
      <c r="E32" s="92" t="s">
        <v>91</v>
      </c>
      <c r="G32" s="92" t="s">
        <v>91</v>
      </c>
      <c r="I32" s="92" t="s">
        <v>91</v>
      </c>
      <c r="K32" s="92" t="s">
        <v>91</v>
      </c>
      <c r="M32" s="92" t="s">
        <v>91</v>
      </c>
      <c r="O32" s="92" t="s">
        <v>91</v>
      </c>
      <c r="Q32" s="92" t="s">
        <v>91</v>
      </c>
      <c r="S32" s="92" t="s">
        <v>91</v>
      </c>
      <c r="U32" s="92">
        <v>891.41719006000005</v>
      </c>
      <c r="V32" s="92"/>
      <c r="W32" s="92">
        <v>837.89601265999988</v>
      </c>
      <c r="Y32" s="92">
        <v>917.02490626999975</v>
      </c>
      <c r="Z32" s="31"/>
      <c r="AA32" s="92">
        <v>726.67456031200027</v>
      </c>
      <c r="AB32" s="92"/>
      <c r="AC32" s="92">
        <v>595.6706889400001</v>
      </c>
      <c r="AD32" s="92"/>
      <c r="AE32" s="92">
        <v>582.62100207220146</v>
      </c>
      <c r="AF32" s="31"/>
      <c r="AG32" s="92">
        <v>632.40668333626411</v>
      </c>
      <c r="AH32" s="92"/>
      <c r="AI32" s="92"/>
      <c r="AJ32" s="92"/>
      <c r="AK32" s="92"/>
      <c r="AL32" s="92"/>
      <c r="AM32" s="92"/>
      <c r="AN32" s="92"/>
    </row>
    <row r="33" spans="2:40" ht="10.5" customHeight="1" x14ac:dyDescent="0.25">
      <c r="B33" s="52">
        <v>41</v>
      </c>
      <c r="C33" s="52"/>
      <c r="D33" s="24" t="s">
        <v>572</v>
      </c>
      <c r="E33" s="92" t="s">
        <v>91</v>
      </c>
      <c r="G33" s="92" t="s">
        <v>91</v>
      </c>
      <c r="I33" s="92" t="s">
        <v>91</v>
      </c>
      <c r="K33" s="92" t="s">
        <v>91</v>
      </c>
      <c r="M33" s="92" t="s">
        <v>91</v>
      </c>
      <c r="O33" s="92" t="s">
        <v>91</v>
      </c>
      <c r="Q33" s="92" t="s">
        <v>91</v>
      </c>
      <c r="S33" s="92" t="s">
        <v>91</v>
      </c>
      <c r="U33" s="92">
        <v>124.41457019999999</v>
      </c>
      <c r="V33" s="25"/>
      <c r="W33" s="92" t="s">
        <v>91</v>
      </c>
      <c r="Y33" s="92" t="s">
        <v>91</v>
      </c>
      <c r="Z33" s="31"/>
      <c r="AA33" s="92" t="s">
        <v>91</v>
      </c>
      <c r="AB33" s="212"/>
      <c r="AC33" s="92" t="s">
        <v>91</v>
      </c>
      <c r="AD33" s="385"/>
      <c r="AE33" s="92" t="s">
        <v>91</v>
      </c>
      <c r="AF33" s="31"/>
      <c r="AG33" s="92" t="s">
        <v>91</v>
      </c>
      <c r="AH33" s="461"/>
      <c r="AI33" s="92" t="s">
        <v>90</v>
      </c>
      <c r="AJ33" s="461"/>
      <c r="AK33" s="92" t="s">
        <v>90</v>
      </c>
      <c r="AL33" s="461"/>
      <c r="AM33" s="92" t="s">
        <v>90</v>
      </c>
      <c r="AN33" s="25"/>
    </row>
    <row r="34" spans="2:40" ht="10.5" customHeight="1" x14ac:dyDescent="0.25">
      <c r="B34" s="52"/>
      <c r="C34" s="52"/>
      <c r="D34" s="78"/>
      <c r="E34" s="92"/>
      <c r="G34" s="92"/>
      <c r="I34" s="92"/>
      <c r="K34" s="92"/>
      <c r="M34" s="92"/>
      <c r="O34" s="92"/>
      <c r="Q34" s="92"/>
      <c r="S34" s="92"/>
      <c r="U34" s="92"/>
      <c r="V34" s="25"/>
      <c r="Z34" s="31"/>
      <c r="AA34" s="92"/>
      <c r="AB34" s="212"/>
      <c r="AC34" s="92"/>
      <c r="AD34" s="385"/>
      <c r="AE34" s="92"/>
      <c r="AF34" s="31"/>
      <c r="AG34" s="92"/>
      <c r="AH34" s="461"/>
      <c r="AI34" s="92"/>
      <c r="AJ34" s="461"/>
      <c r="AK34" s="92"/>
      <c r="AL34" s="461"/>
      <c r="AM34" s="92"/>
      <c r="AN34" s="25"/>
    </row>
    <row r="35" spans="2:40" ht="10.5" customHeight="1" x14ac:dyDescent="0.25">
      <c r="B35" s="52">
        <v>42</v>
      </c>
      <c r="C35" s="52"/>
      <c r="D35" s="24" t="s">
        <v>494</v>
      </c>
      <c r="E35" s="92" t="s">
        <v>91</v>
      </c>
      <c r="G35" s="92" t="s">
        <v>91</v>
      </c>
      <c r="I35" s="92" t="s">
        <v>91</v>
      </c>
      <c r="K35" s="92" t="s">
        <v>91</v>
      </c>
      <c r="M35" s="92" t="s">
        <v>91</v>
      </c>
      <c r="O35" s="92" t="s">
        <v>91</v>
      </c>
      <c r="Q35" s="92" t="s">
        <v>91</v>
      </c>
      <c r="S35" s="92" t="s">
        <v>91</v>
      </c>
      <c r="U35" s="92">
        <v>499.25683361034618</v>
      </c>
      <c r="V35" s="92"/>
      <c r="W35" s="92">
        <v>528.3874197370194</v>
      </c>
      <c r="Y35" s="92">
        <v>552.44366933154834</v>
      </c>
      <c r="Z35" s="31" t="s">
        <v>93</v>
      </c>
      <c r="AA35" s="92">
        <v>531.57321627184899</v>
      </c>
      <c r="AB35" s="92"/>
      <c r="AC35" s="92">
        <v>518.14233414164767</v>
      </c>
      <c r="AD35" s="92"/>
      <c r="AE35" s="92">
        <v>484.85490248135375</v>
      </c>
      <c r="AF35" s="31" t="s">
        <v>93</v>
      </c>
      <c r="AG35" s="92">
        <v>408.76172965883347</v>
      </c>
      <c r="AH35" s="92"/>
      <c r="AI35" s="92"/>
      <c r="AJ35" s="92"/>
      <c r="AK35" s="92"/>
      <c r="AL35" s="92"/>
      <c r="AM35" s="92"/>
      <c r="AN35" s="92"/>
    </row>
    <row r="36" spans="2:40" ht="10.5" customHeight="1" x14ac:dyDescent="0.25">
      <c r="B36" s="52"/>
      <c r="C36" s="52"/>
      <c r="D36" s="78" t="s">
        <v>495</v>
      </c>
      <c r="E36" s="92"/>
      <c r="G36" s="92"/>
      <c r="I36" s="92"/>
      <c r="K36" s="92"/>
      <c r="M36" s="92"/>
      <c r="O36" s="92"/>
      <c r="Q36" s="92"/>
      <c r="S36" s="92"/>
      <c r="U36" s="92"/>
      <c r="V36" s="25"/>
      <c r="W36" s="92"/>
      <c r="X36" s="31"/>
      <c r="Y36" s="92"/>
      <c r="Z36" s="31"/>
      <c r="AA36" s="92"/>
      <c r="AB36" s="212"/>
      <c r="AC36" s="92"/>
      <c r="AD36" s="385"/>
      <c r="AE36" s="92"/>
      <c r="AF36" s="31"/>
      <c r="AG36" s="92"/>
      <c r="AH36" s="461"/>
      <c r="AI36" s="92"/>
      <c r="AJ36" s="461"/>
      <c r="AK36" s="92"/>
      <c r="AL36" s="461"/>
      <c r="AM36" s="92"/>
      <c r="AN36" s="25"/>
    </row>
    <row r="37" spans="2:40" ht="10.5" customHeight="1" x14ac:dyDescent="0.25">
      <c r="B37" s="52">
        <v>43</v>
      </c>
      <c r="C37" s="52"/>
      <c r="D37" s="539" t="s">
        <v>1226</v>
      </c>
      <c r="E37" s="92" t="s">
        <v>91</v>
      </c>
      <c r="G37" s="92" t="s">
        <v>91</v>
      </c>
      <c r="I37" s="92" t="s">
        <v>91</v>
      </c>
      <c r="K37" s="92" t="s">
        <v>91</v>
      </c>
      <c r="M37" s="92" t="s">
        <v>91</v>
      </c>
      <c r="O37" s="92" t="s">
        <v>91</v>
      </c>
      <c r="Q37" s="92" t="s">
        <v>91</v>
      </c>
      <c r="S37" s="92" t="s">
        <v>91</v>
      </c>
      <c r="U37" s="92" t="s">
        <v>90</v>
      </c>
      <c r="V37" s="25"/>
      <c r="W37" s="92" t="s">
        <v>90</v>
      </c>
      <c r="X37" s="31"/>
      <c r="Y37" s="92">
        <v>1.1000000000000001</v>
      </c>
      <c r="Z37" s="31"/>
      <c r="AA37" s="92" t="s">
        <v>90</v>
      </c>
      <c r="AB37" s="212"/>
      <c r="AC37" s="92" t="s">
        <v>90</v>
      </c>
      <c r="AD37" s="385"/>
      <c r="AE37" s="92" t="s">
        <v>90</v>
      </c>
      <c r="AF37" s="31"/>
      <c r="AG37" s="92" t="s">
        <v>90</v>
      </c>
      <c r="AH37" s="461"/>
      <c r="AI37" s="92" t="s">
        <v>90</v>
      </c>
      <c r="AJ37" s="461"/>
      <c r="AK37" s="92" t="s">
        <v>90</v>
      </c>
      <c r="AL37" s="461"/>
      <c r="AM37" s="92" t="s">
        <v>90</v>
      </c>
      <c r="AN37" s="25"/>
    </row>
    <row r="38" spans="2:40" ht="10.5" customHeight="1" x14ac:dyDescent="0.25">
      <c r="B38" s="52"/>
      <c r="C38" s="52"/>
      <c r="D38" s="78" t="s">
        <v>496</v>
      </c>
      <c r="E38" s="92"/>
      <c r="G38" s="92"/>
      <c r="I38" s="92"/>
      <c r="K38" s="92"/>
      <c r="M38" s="92"/>
      <c r="O38" s="92"/>
      <c r="Q38" s="92"/>
      <c r="S38" s="92"/>
      <c r="U38" s="92"/>
      <c r="V38" s="25"/>
      <c r="W38" s="92"/>
      <c r="X38" s="31"/>
      <c r="Y38" s="92"/>
      <c r="Z38" s="31"/>
      <c r="AA38" s="92"/>
      <c r="AB38" s="212"/>
      <c r="AC38" s="92"/>
      <c r="AD38" s="385"/>
      <c r="AE38" s="92"/>
      <c r="AF38" s="31"/>
      <c r="AG38" s="92"/>
      <c r="AH38" s="461"/>
      <c r="AI38" s="92"/>
      <c r="AJ38" s="461"/>
      <c r="AK38" s="92"/>
      <c r="AL38" s="461"/>
      <c r="AM38" s="92"/>
      <c r="AN38" s="25"/>
    </row>
    <row r="39" spans="2:40" ht="10.5" customHeight="1" x14ac:dyDescent="0.25">
      <c r="B39" s="52">
        <v>44</v>
      </c>
      <c r="C39" s="52"/>
      <c r="D39" s="24" t="s">
        <v>573</v>
      </c>
      <c r="E39" s="92" t="s">
        <v>91</v>
      </c>
      <c r="G39" s="92" t="s">
        <v>91</v>
      </c>
      <c r="I39" s="92" t="s">
        <v>91</v>
      </c>
      <c r="K39" s="92" t="s">
        <v>91</v>
      </c>
      <c r="M39" s="92" t="s">
        <v>91</v>
      </c>
      <c r="O39" s="92" t="s">
        <v>91</v>
      </c>
      <c r="Q39" s="92" t="s">
        <v>91</v>
      </c>
      <c r="S39" s="92" t="s">
        <v>91</v>
      </c>
      <c r="U39" s="92">
        <v>0.91894098000000002</v>
      </c>
      <c r="V39" s="25"/>
      <c r="W39" s="92">
        <v>0.43509979999999998</v>
      </c>
      <c r="X39" s="31"/>
      <c r="Y39" s="92">
        <v>0.87795219999999996</v>
      </c>
      <c r="Z39" s="31"/>
      <c r="AA39" s="92">
        <v>3.3075729799999998</v>
      </c>
      <c r="AB39" s="212"/>
      <c r="AC39" s="92">
        <v>1.3605255000000001</v>
      </c>
      <c r="AD39" s="385"/>
      <c r="AE39" s="92">
        <v>7.5541545174182474</v>
      </c>
      <c r="AF39" s="31"/>
      <c r="AG39" s="92">
        <v>19.974956589765043</v>
      </c>
      <c r="AH39" s="461"/>
      <c r="AI39" s="92"/>
      <c r="AJ39" s="461"/>
      <c r="AK39" s="92"/>
      <c r="AL39" s="461"/>
      <c r="AM39" s="92"/>
      <c r="AN39" s="25"/>
    </row>
    <row r="40" spans="2:40" ht="10.5" customHeight="1" x14ac:dyDescent="0.25">
      <c r="B40" s="52">
        <v>45</v>
      </c>
      <c r="C40" s="52"/>
      <c r="D40" s="24" t="s">
        <v>574</v>
      </c>
      <c r="E40" s="92" t="s">
        <v>91</v>
      </c>
      <c r="G40" s="92" t="s">
        <v>91</v>
      </c>
      <c r="I40" s="92" t="s">
        <v>91</v>
      </c>
      <c r="K40" s="92" t="s">
        <v>91</v>
      </c>
      <c r="M40" s="92" t="s">
        <v>91</v>
      </c>
      <c r="O40" s="92" t="s">
        <v>91</v>
      </c>
      <c r="Q40" s="92" t="s">
        <v>91</v>
      </c>
      <c r="S40" s="92" t="s">
        <v>91</v>
      </c>
      <c r="U40" s="92">
        <v>5327.4734615009465</v>
      </c>
      <c r="V40" s="176"/>
      <c r="W40" s="92">
        <v>5271.9548978601424</v>
      </c>
      <c r="X40" s="31">
        <v>2</v>
      </c>
      <c r="Y40" s="92">
        <v>5859.6256646174234</v>
      </c>
      <c r="Z40" s="31"/>
      <c r="AA40" s="92">
        <v>5721.3418638154753</v>
      </c>
      <c r="AB40" s="212"/>
      <c r="AC40" s="92">
        <v>4950.6956913292088</v>
      </c>
      <c r="AD40" s="385"/>
      <c r="AE40" s="92">
        <v>4371.6479852081366</v>
      </c>
      <c r="AF40" s="31" t="s">
        <v>93</v>
      </c>
      <c r="AG40" s="92">
        <v>5051.5710904081052</v>
      </c>
      <c r="AH40" s="461"/>
      <c r="AI40" s="92"/>
      <c r="AJ40" s="461"/>
      <c r="AK40" s="92"/>
      <c r="AL40" s="461"/>
      <c r="AM40" s="92"/>
      <c r="AN40" s="25"/>
    </row>
    <row r="41" spans="2:40" ht="10.5" customHeight="1" x14ac:dyDescent="0.25">
      <c r="B41" s="52">
        <v>46</v>
      </c>
      <c r="C41" s="52"/>
      <c r="D41" s="24" t="s">
        <v>584</v>
      </c>
      <c r="E41" s="92" t="s">
        <v>91</v>
      </c>
      <c r="G41" s="92" t="s">
        <v>91</v>
      </c>
      <c r="I41" s="92" t="s">
        <v>91</v>
      </c>
      <c r="K41" s="92" t="s">
        <v>91</v>
      </c>
      <c r="M41" s="92" t="s">
        <v>91</v>
      </c>
      <c r="O41" s="92" t="s">
        <v>91</v>
      </c>
      <c r="Q41" s="92" t="s">
        <v>91</v>
      </c>
      <c r="S41" s="92" t="s">
        <v>91</v>
      </c>
      <c r="U41" s="92" t="s">
        <v>90</v>
      </c>
      <c r="V41" s="25"/>
      <c r="W41" s="92" t="s">
        <v>90</v>
      </c>
      <c r="X41" s="31"/>
      <c r="Y41" s="92">
        <v>0.77193317999999989</v>
      </c>
      <c r="Z41" s="31"/>
      <c r="AA41" s="92">
        <v>2.8746952400000008</v>
      </c>
      <c r="AB41" s="212"/>
      <c r="AC41" s="92">
        <v>2.0343017900000002</v>
      </c>
      <c r="AD41" s="385"/>
      <c r="AE41" s="92">
        <v>2.3628351563814256</v>
      </c>
      <c r="AF41" s="31" t="s">
        <v>93</v>
      </c>
      <c r="AG41" s="92">
        <v>1.415856846556278</v>
      </c>
      <c r="AH41" s="461"/>
      <c r="AI41" s="92"/>
      <c r="AJ41" s="461"/>
      <c r="AK41" s="92"/>
      <c r="AL41" s="461"/>
      <c r="AM41" s="92"/>
      <c r="AN41" s="25"/>
    </row>
    <row r="42" spans="2:40" ht="10.5" customHeight="1" x14ac:dyDescent="0.25">
      <c r="B42" s="52"/>
      <c r="C42" s="52"/>
      <c r="D42" s="24"/>
      <c r="E42" s="92"/>
      <c r="G42" s="92"/>
      <c r="I42" s="92"/>
      <c r="K42" s="92"/>
      <c r="M42" s="92"/>
      <c r="O42" s="92"/>
      <c r="Q42" s="92"/>
      <c r="S42" s="92"/>
      <c r="U42" s="92"/>
      <c r="V42" s="92"/>
      <c r="W42" s="92"/>
      <c r="X42" s="31"/>
      <c r="Y42" s="92"/>
      <c r="Z42" s="31"/>
      <c r="AA42" s="92"/>
      <c r="AB42" s="92"/>
      <c r="AC42" s="92"/>
      <c r="AD42" s="92"/>
      <c r="AE42" s="92"/>
      <c r="AF42" s="31"/>
      <c r="AG42" s="92"/>
      <c r="AH42" s="92"/>
      <c r="AI42" s="92"/>
      <c r="AJ42" s="92"/>
      <c r="AK42" s="92"/>
      <c r="AL42" s="92"/>
      <c r="AM42" s="92"/>
      <c r="AN42" s="92"/>
    </row>
    <row r="43" spans="2:40" ht="10.5" customHeight="1" x14ac:dyDescent="0.25">
      <c r="B43" s="52">
        <v>47</v>
      </c>
      <c r="D43" s="26" t="s">
        <v>576</v>
      </c>
      <c r="E43" s="158">
        <v>20083.036625000001</v>
      </c>
      <c r="F43" s="53"/>
      <c r="G43" s="158">
        <v>19547.320933999999</v>
      </c>
      <c r="H43" s="53"/>
      <c r="I43" s="537">
        <v>19196.639254000002</v>
      </c>
      <c r="J43" s="53"/>
      <c r="K43" s="158">
        <v>20169.596828666665</v>
      </c>
      <c r="L43" s="53"/>
      <c r="M43" s="158">
        <v>20856.236783</v>
      </c>
      <c r="N43" s="53"/>
      <c r="O43" s="158">
        <v>21674.886677491828</v>
      </c>
      <c r="P43" s="53"/>
      <c r="Q43" s="158">
        <v>22271.432596099214</v>
      </c>
      <c r="R43" s="53"/>
      <c r="S43" s="158">
        <v>23250.308103429517</v>
      </c>
      <c r="T43" s="53"/>
      <c r="U43" s="158">
        <v>22923.74528420663</v>
      </c>
      <c r="V43" s="177"/>
      <c r="W43" s="158">
        <v>20388.782683416586</v>
      </c>
      <c r="X43" s="84">
        <v>2</v>
      </c>
      <c r="Y43" s="158">
        <v>23473.920947187322</v>
      </c>
      <c r="Z43" s="84"/>
      <c r="AA43" s="158">
        <v>22864.313752432328</v>
      </c>
      <c r="AB43" s="212"/>
      <c r="AC43" s="158">
        <v>22042.639650754358</v>
      </c>
      <c r="AD43" s="385"/>
      <c r="AE43" s="158">
        <v>20969.974511402354</v>
      </c>
      <c r="AF43" s="31" t="s">
        <v>93</v>
      </c>
      <c r="AG43" s="158">
        <v>21296.328419109854</v>
      </c>
      <c r="AH43" s="461"/>
      <c r="AI43" s="158"/>
      <c r="AJ43" s="461"/>
      <c r="AK43" s="158"/>
      <c r="AL43" s="461"/>
      <c r="AM43" s="158"/>
      <c r="AN43" s="25"/>
    </row>
    <row r="44" spans="2:40" ht="6" customHeight="1" x14ac:dyDescent="0.25">
      <c r="B44" s="44"/>
      <c r="C44" s="94"/>
      <c r="D44" s="71"/>
      <c r="E44" s="166"/>
      <c r="F44" s="155"/>
      <c r="G44" s="166"/>
      <c r="H44" s="155"/>
      <c r="I44" s="166"/>
      <c r="J44" s="155"/>
      <c r="K44" s="166"/>
      <c r="L44" s="155"/>
      <c r="M44" s="166"/>
      <c r="N44" s="155"/>
      <c r="O44" s="166"/>
      <c r="P44" s="155"/>
      <c r="Q44" s="166"/>
      <c r="R44" s="155"/>
      <c r="S44" s="166"/>
      <c r="T44" s="155"/>
      <c r="U44" s="166"/>
      <c r="V44" s="103"/>
      <c r="W44" s="166"/>
      <c r="X44" s="104"/>
      <c r="Y44" s="166"/>
      <c r="Z44" s="104"/>
      <c r="AA44" s="166"/>
      <c r="AB44" s="51"/>
      <c r="AC44" s="166"/>
      <c r="AD44" s="51"/>
      <c r="AE44" s="166"/>
      <c r="AF44" s="166"/>
      <c r="AG44" s="166"/>
      <c r="AH44" s="51"/>
      <c r="AI44" s="166"/>
      <c r="AJ44" s="51"/>
      <c r="AK44" s="166"/>
      <c r="AL44" s="51"/>
      <c r="AM44" s="166"/>
      <c r="AN44" s="51"/>
    </row>
    <row r="45" spans="2:40" ht="6" customHeight="1" x14ac:dyDescent="0.25">
      <c r="B45" s="52"/>
      <c r="D45" s="24"/>
      <c r="E45" s="92"/>
      <c r="G45" s="92"/>
      <c r="I45" s="92"/>
      <c r="K45" s="92"/>
      <c r="M45" s="92"/>
      <c r="O45" s="92"/>
      <c r="Q45" s="92"/>
      <c r="S45" s="92"/>
      <c r="U45" s="92"/>
      <c r="V45" s="92"/>
      <c r="W45" s="37"/>
      <c r="X45" s="31"/>
      <c r="Y45" s="92"/>
      <c r="Z45" s="31"/>
      <c r="AA45" s="92"/>
      <c r="AB45" s="92"/>
      <c r="AC45" s="92"/>
      <c r="AD45" s="92"/>
      <c r="AE45" s="92"/>
      <c r="AF45" s="92"/>
      <c r="AG45" s="92"/>
      <c r="AH45" s="92"/>
      <c r="AI45" s="92"/>
      <c r="AJ45" s="92"/>
      <c r="AK45" s="92"/>
      <c r="AL45" s="92"/>
      <c r="AM45" s="92"/>
      <c r="AN45" s="92"/>
    </row>
    <row r="46" spans="2:40" ht="10.5" customHeight="1" x14ac:dyDescent="0.25">
      <c r="B46" s="52"/>
      <c r="D46" s="86" t="s">
        <v>497</v>
      </c>
      <c r="E46" s="92"/>
      <c r="G46" s="92"/>
      <c r="I46" s="92"/>
      <c r="K46" s="92"/>
      <c r="M46" s="92"/>
      <c r="O46" s="92"/>
      <c r="Q46" s="92"/>
      <c r="S46" s="92"/>
      <c r="U46" s="92"/>
      <c r="V46" s="25"/>
      <c r="W46" s="37"/>
      <c r="Y46" s="92"/>
      <c r="Z46" s="31"/>
      <c r="AA46" s="92"/>
      <c r="AB46" s="212"/>
      <c r="AC46" s="92"/>
      <c r="AD46" s="385"/>
      <c r="AE46" s="92"/>
      <c r="AF46" s="534"/>
      <c r="AG46" s="92"/>
      <c r="AH46" s="461"/>
      <c r="AI46" s="92"/>
      <c r="AJ46" s="461"/>
      <c r="AK46" s="92"/>
      <c r="AL46" s="461"/>
      <c r="AM46" s="92"/>
      <c r="AN46" s="25"/>
    </row>
    <row r="47" spans="2:40" ht="10.5" customHeight="1" x14ac:dyDescent="0.25">
      <c r="B47" s="52">
        <v>48</v>
      </c>
      <c r="D47" s="35" t="s">
        <v>577</v>
      </c>
      <c r="E47" s="37">
        <v>1231.45</v>
      </c>
      <c r="F47" s="31"/>
      <c r="G47" s="37">
        <v>1158.8</v>
      </c>
      <c r="H47" s="31"/>
      <c r="I47" s="37">
        <v>1260.055584</v>
      </c>
      <c r="J47" s="31"/>
      <c r="K47" s="37">
        <v>1224.3683590000001</v>
      </c>
      <c r="L47" s="31"/>
      <c r="M47" s="37">
        <v>1169.1000690000001</v>
      </c>
      <c r="N47" s="31"/>
      <c r="O47" s="37">
        <v>2290.3415880000002</v>
      </c>
      <c r="P47" s="31"/>
      <c r="Q47" s="37">
        <v>2038.4544711999999</v>
      </c>
      <c r="R47" s="31"/>
      <c r="S47" s="37">
        <v>1978.1900389999998</v>
      </c>
      <c r="T47" s="31"/>
      <c r="U47" s="37">
        <v>1937.1668033300007</v>
      </c>
      <c r="W47" s="92">
        <v>1801.0061981399999</v>
      </c>
      <c r="Y47" s="92">
        <v>1893.7595576846154</v>
      </c>
      <c r="Z47" s="31"/>
      <c r="AA47" s="92">
        <v>1756.9492620188371</v>
      </c>
      <c r="AB47" s="31"/>
      <c r="AC47" s="92">
        <v>1829.8127604399072</v>
      </c>
      <c r="AD47" s="31"/>
      <c r="AE47" s="92">
        <v>2165.4235905306505</v>
      </c>
      <c r="AF47" s="31" t="s">
        <v>93</v>
      </c>
      <c r="AG47" s="92">
        <v>1828.0476919111638</v>
      </c>
      <c r="AH47" s="31"/>
      <c r="AI47" s="92"/>
      <c r="AJ47" s="31"/>
      <c r="AK47" s="92"/>
      <c r="AL47" s="31"/>
      <c r="AM47" s="92"/>
      <c r="AN47" s="31"/>
    </row>
    <row r="48" spans="2:40" ht="12.75" customHeight="1" x14ac:dyDescent="0.25">
      <c r="B48" s="52">
        <v>49</v>
      </c>
      <c r="D48" s="35" t="s">
        <v>578</v>
      </c>
      <c r="E48" s="37">
        <v>733.40499999999997</v>
      </c>
      <c r="F48" s="92"/>
      <c r="G48" s="37">
        <v>654.09</v>
      </c>
      <c r="H48" s="92"/>
      <c r="I48" s="37">
        <v>518.32588899999996</v>
      </c>
      <c r="J48" s="92"/>
      <c r="K48" s="37">
        <v>461.25073300000003</v>
      </c>
      <c r="L48" s="92"/>
      <c r="M48" s="37">
        <v>373.40947599999998</v>
      </c>
      <c r="N48" s="92"/>
      <c r="O48" s="37">
        <v>306.27821399999999</v>
      </c>
      <c r="P48" s="92"/>
      <c r="Q48" s="37">
        <v>201.15075999999999</v>
      </c>
      <c r="R48" s="92"/>
      <c r="S48" s="37">
        <v>260.58029399999998</v>
      </c>
      <c r="T48" s="92"/>
      <c r="U48" s="37">
        <v>204.71676882999989</v>
      </c>
      <c r="W48" s="92">
        <v>208.97341168</v>
      </c>
      <c r="Y48" s="92">
        <v>173.76503171999997</v>
      </c>
      <c r="Z48" s="31"/>
      <c r="AA48" s="92">
        <v>123.82108104200003</v>
      </c>
      <c r="AB48" s="92"/>
      <c r="AC48" s="92">
        <v>118.11113985030147</v>
      </c>
      <c r="AD48" s="92"/>
      <c r="AE48" s="92">
        <v>130.86808645163822</v>
      </c>
      <c r="AF48" s="31" t="s">
        <v>93</v>
      </c>
      <c r="AG48" s="92">
        <v>144.58805507397977</v>
      </c>
      <c r="AH48" s="92"/>
      <c r="AI48" s="92"/>
      <c r="AJ48" s="92"/>
      <c r="AK48" s="92"/>
      <c r="AL48" s="92"/>
      <c r="AM48" s="92"/>
      <c r="AN48" s="92"/>
    </row>
    <row r="49" spans="1:40" ht="10.5" customHeight="1" x14ac:dyDescent="0.25">
      <c r="B49" s="52">
        <v>50</v>
      </c>
      <c r="D49" s="35" t="s">
        <v>579</v>
      </c>
      <c r="E49" s="37">
        <v>100</v>
      </c>
      <c r="F49" s="331"/>
      <c r="G49" s="37">
        <v>137</v>
      </c>
      <c r="H49" s="331"/>
      <c r="I49" s="37">
        <v>112.169876</v>
      </c>
      <c r="J49" s="331"/>
      <c r="K49" s="37">
        <v>94.215759000000006</v>
      </c>
      <c r="L49" s="331"/>
      <c r="M49" s="37">
        <v>78.246360999999993</v>
      </c>
      <c r="N49" s="331"/>
      <c r="O49" s="37">
        <v>76.462648999999999</v>
      </c>
      <c r="P49" s="331"/>
      <c r="Q49" s="37">
        <v>68.816624000000004</v>
      </c>
      <c r="R49" s="331"/>
      <c r="S49" s="37">
        <v>82.968502000000001</v>
      </c>
      <c r="T49" s="25"/>
      <c r="U49" s="37">
        <v>73.540931860000001</v>
      </c>
      <c r="W49" s="92">
        <v>156.24359868000002</v>
      </c>
      <c r="Y49" s="92">
        <v>168.62195859538463</v>
      </c>
      <c r="Z49" s="31"/>
      <c r="AA49" s="92">
        <v>160.87593839189933</v>
      </c>
      <c r="AB49" s="212"/>
      <c r="AC49" s="92">
        <v>163.66840707431115</v>
      </c>
      <c r="AD49" s="385"/>
      <c r="AE49" s="92">
        <v>174.75090517203978</v>
      </c>
      <c r="AF49" s="31"/>
      <c r="AG49" s="92">
        <v>195.79312060741262</v>
      </c>
      <c r="AH49" s="461"/>
      <c r="AI49" s="92"/>
      <c r="AJ49" s="461"/>
      <c r="AK49" s="92"/>
      <c r="AL49" s="461"/>
      <c r="AM49" s="92"/>
      <c r="AN49" s="25"/>
    </row>
    <row r="50" spans="1:40" ht="10.5" customHeight="1" x14ac:dyDescent="0.25">
      <c r="B50" s="52">
        <v>51</v>
      </c>
      <c r="D50" s="35" t="s">
        <v>580</v>
      </c>
      <c r="E50" s="37">
        <v>49</v>
      </c>
      <c r="F50" s="331"/>
      <c r="G50" s="37">
        <v>40</v>
      </c>
      <c r="H50" s="331"/>
      <c r="I50" s="37">
        <v>34.749645999999998</v>
      </c>
      <c r="J50" s="331"/>
      <c r="K50" s="37">
        <v>37.017291999999998</v>
      </c>
      <c r="L50" s="331"/>
      <c r="M50" s="37">
        <v>38.374915000000001</v>
      </c>
      <c r="N50" s="331"/>
      <c r="O50" s="37">
        <v>40.978079999999999</v>
      </c>
      <c r="P50" s="331"/>
      <c r="Q50" s="37">
        <v>43.963531000000003</v>
      </c>
      <c r="R50" s="331"/>
      <c r="S50" s="37">
        <v>47.440474000000002</v>
      </c>
      <c r="T50" s="25"/>
      <c r="U50" s="37">
        <v>48.780678619999989</v>
      </c>
      <c r="W50" s="92">
        <v>38.257919710000017</v>
      </c>
      <c r="Y50" s="92">
        <v>39.648487090000003</v>
      </c>
      <c r="Z50" s="31"/>
      <c r="AA50" s="92">
        <v>58.299908569999992</v>
      </c>
      <c r="AB50" s="212"/>
      <c r="AC50" s="92">
        <v>58.86766532</v>
      </c>
      <c r="AD50" s="385"/>
      <c r="AE50" s="92">
        <v>50.877786529999995</v>
      </c>
      <c r="AF50" s="31"/>
      <c r="AG50" s="92">
        <v>80.594269341192643</v>
      </c>
      <c r="AH50" s="461"/>
      <c r="AI50" s="92"/>
      <c r="AJ50" s="461"/>
      <c r="AK50" s="92"/>
      <c r="AL50" s="461"/>
      <c r="AM50" s="92"/>
      <c r="AN50" s="25"/>
    </row>
    <row r="51" spans="1:40" ht="10.5" customHeight="1" x14ac:dyDescent="0.25">
      <c r="B51" s="52">
        <v>52</v>
      </c>
      <c r="D51" s="35" t="s">
        <v>581</v>
      </c>
      <c r="E51" s="37">
        <v>2654</v>
      </c>
      <c r="F51" s="92"/>
      <c r="G51" s="37">
        <v>2434</v>
      </c>
      <c r="H51" s="92"/>
      <c r="I51" s="37">
        <v>2422.5815779999998</v>
      </c>
      <c r="J51" s="92"/>
      <c r="K51" s="37">
        <v>2553.390942</v>
      </c>
      <c r="L51" s="92"/>
      <c r="M51" s="37">
        <v>2703.075186</v>
      </c>
      <c r="N51" s="92"/>
      <c r="O51" s="37">
        <v>2688.4949919999999</v>
      </c>
      <c r="P51" s="92"/>
      <c r="Q51" s="37">
        <v>2716.2105655</v>
      </c>
      <c r="R51" s="92"/>
      <c r="S51" s="37">
        <v>2810.1961810834605</v>
      </c>
      <c r="T51" s="92"/>
      <c r="U51" s="37">
        <v>2809.6406222599999</v>
      </c>
      <c r="W51" s="92">
        <v>2757.7896744538452</v>
      </c>
      <c r="Y51" s="92">
        <v>2729.3482277128346</v>
      </c>
      <c r="Z51" s="31"/>
      <c r="AA51" s="92">
        <v>2716.4482602739999</v>
      </c>
      <c r="AB51" s="92"/>
      <c r="AC51" s="92">
        <v>3120.8828805153694</v>
      </c>
      <c r="AD51" s="92"/>
      <c r="AE51" s="92">
        <v>2180.7127865405027</v>
      </c>
      <c r="AF51" s="31"/>
      <c r="AG51" s="92">
        <v>2051.67678428</v>
      </c>
      <c r="AH51" s="92"/>
      <c r="AI51" s="92"/>
      <c r="AJ51" s="92"/>
      <c r="AK51" s="92"/>
      <c r="AL51" s="92"/>
      <c r="AM51" s="92"/>
      <c r="AN51" s="92"/>
    </row>
    <row r="52" spans="1:40" ht="6" customHeight="1" x14ac:dyDescent="0.25">
      <c r="A52" s="21"/>
      <c r="B52" s="21"/>
      <c r="C52" s="21"/>
      <c r="D52" s="178"/>
      <c r="E52" s="142"/>
      <c r="F52" s="142"/>
      <c r="G52" s="142"/>
      <c r="H52" s="142"/>
      <c r="I52" s="142"/>
      <c r="J52" s="142"/>
      <c r="K52" s="142"/>
      <c r="L52" s="142"/>
      <c r="M52" s="142"/>
      <c r="N52" s="142"/>
      <c r="O52" s="142"/>
      <c r="P52" s="142"/>
      <c r="Q52" s="142"/>
      <c r="R52" s="142"/>
      <c r="S52" s="142"/>
      <c r="T52" s="142"/>
      <c r="U52" s="142"/>
      <c r="V52" s="142"/>
      <c r="W52" s="142"/>
      <c r="X52" s="142"/>
      <c r="Y52" s="21"/>
      <c r="Z52" s="142"/>
      <c r="AA52" s="22"/>
      <c r="AB52" s="142"/>
      <c r="AC52" s="22"/>
      <c r="AD52" s="142"/>
      <c r="AE52" s="22"/>
      <c r="AF52" s="142"/>
      <c r="AG52" s="22"/>
      <c r="AH52" s="142"/>
      <c r="AI52" s="22"/>
      <c r="AJ52" s="142"/>
      <c r="AK52" s="22"/>
      <c r="AL52" s="142"/>
      <c r="AM52" s="22"/>
      <c r="AN52" s="142"/>
    </row>
    <row r="53" spans="1:40" ht="3.75" customHeight="1" x14ac:dyDescent="0.25"/>
    <row r="54" spans="1:40" ht="15" customHeight="1" x14ac:dyDescent="0.25">
      <c r="B54" s="658" t="s">
        <v>1292</v>
      </c>
      <c r="C54" s="659"/>
      <c r="D54" s="659"/>
      <c r="E54" s="659"/>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659"/>
      <c r="AM54" s="659"/>
    </row>
    <row r="55" spans="1:40" ht="15" customHeight="1" x14ac:dyDescent="0.25">
      <c r="B55" s="659" t="s">
        <v>498</v>
      </c>
      <c r="C55" s="659"/>
      <c r="D55" s="659"/>
      <c r="E55" s="659"/>
      <c r="F55" s="659"/>
      <c r="G55" s="659"/>
      <c r="H55" s="659"/>
      <c r="I55" s="659"/>
      <c r="J55" s="659"/>
      <c r="K55" s="659"/>
      <c r="L55" s="659"/>
      <c r="M55" s="659"/>
      <c r="N55" s="659"/>
      <c r="O55" s="659"/>
      <c r="P55" s="659"/>
      <c r="Q55" s="659"/>
      <c r="R55" s="659"/>
      <c r="S55" s="659"/>
      <c r="T55" s="659"/>
      <c r="U55" s="659"/>
      <c r="V55" s="659"/>
      <c r="W55" s="659"/>
      <c r="X55" s="659"/>
      <c r="Y55" s="659"/>
      <c r="Z55" s="659"/>
      <c r="AA55" s="659"/>
      <c r="AB55" s="659"/>
      <c r="AC55" s="659"/>
      <c r="AD55" s="659"/>
      <c r="AE55" s="659"/>
      <c r="AF55" s="659"/>
      <c r="AG55" s="659"/>
      <c r="AH55" s="659"/>
      <c r="AI55" s="659"/>
      <c r="AJ55" s="659"/>
      <c r="AK55" s="659"/>
      <c r="AL55" s="659"/>
      <c r="AM55" s="659"/>
    </row>
    <row r="56" spans="1:40" ht="15" customHeight="1" x14ac:dyDescent="0.25">
      <c r="B56" s="656" t="s">
        <v>499</v>
      </c>
      <c r="C56" s="656"/>
      <c r="D56" s="656"/>
      <c r="E56" s="656"/>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c r="AJ56" s="656"/>
      <c r="AK56" s="656"/>
      <c r="AL56" s="656"/>
      <c r="AM56" s="656"/>
    </row>
    <row r="57" spans="1:40" ht="15" customHeight="1" x14ac:dyDescent="0.25">
      <c r="B57" s="656" t="s">
        <v>500</v>
      </c>
      <c r="C57" s="656"/>
      <c r="D57" s="656"/>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row>
    <row r="58" spans="1:40" ht="15" customHeight="1" x14ac:dyDescent="0.25">
      <c r="B58" s="24" t="s">
        <v>582</v>
      </c>
      <c r="D58" s="35"/>
      <c r="E58" s="92"/>
      <c r="F58" s="92"/>
      <c r="G58" s="92"/>
      <c r="H58" s="92"/>
      <c r="I58" s="92"/>
      <c r="J58" s="92"/>
      <c r="K58" s="92"/>
      <c r="L58" s="92"/>
      <c r="M58" s="92"/>
      <c r="N58" s="92"/>
      <c r="O58" s="92"/>
      <c r="P58" s="92"/>
      <c r="Q58" s="92"/>
      <c r="R58" s="92"/>
      <c r="S58" s="92"/>
      <c r="T58" s="92"/>
      <c r="U58" s="92"/>
      <c r="V58" s="92"/>
      <c r="W58" s="92"/>
      <c r="X58" s="92"/>
      <c r="Z58" s="92"/>
      <c r="AA58" s="212"/>
      <c r="AC58" s="385"/>
      <c r="AE58" s="461"/>
      <c r="AG58" s="461"/>
      <c r="AI58" s="461"/>
      <c r="AK58" s="461"/>
      <c r="AM58" s="25"/>
    </row>
    <row r="59" spans="1:40" ht="15" customHeight="1" x14ac:dyDescent="0.25">
      <c r="B59" s="78" t="s">
        <v>474</v>
      </c>
      <c r="C59" s="24"/>
      <c r="D59" s="24"/>
      <c r="E59" s="334"/>
      <c r="F59" s="334"/>
      <c r="G59" s="334"/>
      <c r="H59" s="334"/>
      <c r="I59" s="334"/>
      <c r="J59" s="334"/>
      <c r="K59" s="334"/>
      <c r="L59" s="334"/>
      <c r="M59" s="334"/>
      <c r="N59" s="334"/>
      <c r="O59" s="334"/>
      <c r="P59" s="334"/>
      <c r="Q59" s="334"/>
      <c r="R59" s="334"/>
      <c r="S59" s="24"/>
      <c r="T59" s="24"/>
      <c r="U59" s="24"/>
      <c r="V59" s="24"/>
      <c r="W59" s="24"/>
      <c r="X59" s="24"/>
      <c r="Y59" s="24"/>
      <c r="Z59" s="24"/>
      <c r="AA59" s="217"/>
      <c r="AC59" s="388"/>
      <c r="AE59" s="466"/>
      <c r="AG59" s="466"/>
      <c r="AI59" s="466"/>
      <c r="AK59" s="466"/>
      <c r="AM59" s="24"/>
    </row>
    <row r="60" spans="1:40" ht="10.5" customHeight="1" x14ac:dyDescent="0.25">
      <c r="B60" s="78"/>
    </row>
  </sheetData>
  <mergeCells count="25">
    <mergeCell ref="AK6:AL7"/>
    <mergeCell ref="AI6:AJ7"/>
    <mergeCell ref="AG6:AH7"/>
    <mergeCell ref="O6:P7"/>
    <mergeCell ref="K6:L7"/>
    <mergeCell ref="AA6:AB7"/>
    <mergeCell ref="Q6:R7"/>
    <mergeCell ref="AC6:AD7"/>
    <mergeCell ref="M6:N7"/>
    <mergeCell ref="I6:J7"/>
    <mergeCell ref="G6:H7"/>
    <mergeCell ref="E6:F7"/>
    <mergeCell ref="AE6:AF7"/>
    <mergeCell ref="B57:AM57"/>
    <mergeCell ref="B6:B7"/>
    <mergeCell ref="C6:D6"/>
    <mergeCell ref="S6:T7"/>
    <mergeCell ref="U6:V7"/>
    <mergeCell ref="W6:X7"/>
    <mergeCell ref="Y6:Z7"/>
    <mergeCell ref="AM6:AN7"/>
    <mergeCell ref="C7:D7"/>
    <mergeCell ref="B54:AM54"/>
    <mergeCell ref="B55:AM55"/>
    <mergeCell ref="B56:AM56"/>
  </mergeCells>
  <printOptions horizontalCentered="1"/>
  <pageMargins left="0" right="0" top="0" bottom="0" header="0" footer="0"/>
  <pageSetup paperSize="9" scale="93"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9"/>
  <sheetViews>
    <sheetView workbookViewId="0"/>
  </sheetViews>
  <sheetFormatPr defaultRowHeight="14.25" outlineLevelCol="1" x14ac:dyDescent="0.25"/>
  <cols>
    <col min="1" max="1" width="1.28515625" style="20" customWidth="1"/>
    <col min="2" max="2" width="4.28515625" style="18" customWidth="1"/>
    <col min="3" max="3" width="0.85546875" style="18" customWidth="1"/>
    <col min="4" max="4" width="48.42578125" style="18" customWidth="1"/>
    <col min="5" max="5" width="5.7109375" style="18" hidden="1" customWidth="1" outlineLevel="1"/>
    <col min="6" max="6" width="1.28515625" style="18" hidden="1" customWidth="1" outlineLevel="1"/>
    <col min="7" max="7" width="5.7109375" style="18" hidden="1" customWidth="1" outlineLevel="1"/>
    <col min="8" max="8" width="1.28515625" style="18" hidden="1" customWidth="1" outlineLevel="1"/>
    <col min="9" max="9" width="5.7109375" style="18" hidden="1" customWidth="1" outlineLevel="1"/>
    <col min="10" max="10" width="1.28515625" style="18" hidden="1" customWidth="1" outlineLevel="1"/>
    <col min="11" max="11" width="5.7109375" style="18" hidden="1" customWidth="1" outlineLevel="1"/>
    <col min="12" max="12" width="1.28515625" style="18" hidden="1" customWidth="1" outlineLevel="1"/>
    <col min="13" max="13" width="5.7109375" style="18" hidden="1" customWidth="1" outlineLevel="1"/>
    <col min="14" max="14" width="1.28515625" style="18" hidden="1" customWidth="1" outlineLevel="1"/>
    <col min="15" max="15" width="5.7109375" style="18" hidden="1" customWidth="1" outlineLevel="1"/>
    <col min="16" max="16" width="1.28515625" style="18" hidden="1" customWidth="1" outlineLevel="1"/>
    <col min="17" max="17" width="5.7109375" style="18" hidden="1" customWidth="1" outlineLevel="1"/>
    <col min="18" max="18" width="1.28515625" style="18" hidden="1" customWidth="1" outlineLevel="1"/>
    <col min="19" max="19" width="6.7109375" style="18" hidden="1" customWidth="1" outlineLevel="1"/>
    <col min="20" max="20" width="1.28515625" style="18" hidden="1" customWidth="1" outlineLevel="1"/>
    <col min="21" max="21" width="6.7109375" style="18" hidden="1" customWidth="1" outlineLevel="1"/>
    <col min="22" max="22" width="1.28515625" style="18" hidden="1" customWidth="1" outlineLevel="1"/>
    <col min="23" max="23" width="6.7109375" style="18" customWidth="1" collapsed="1"/>
    <col min="24" max="24" width="1.28515625" style="18" customWidth="1"/>
    <col min="25" max="25" width="6.7109375" style="18" customWidth="1"/>
    <col min="26" max="26" width="1.28515625" style="18" customWidth="1"/>
    <col min="27" max="27" width="6.7109375" style="18" customWidth="1"/>
    <col min="28" max="28" width="1.28515625" style="18" customWidth="1"/>
    <col min="29" max="29" width="6.7109375" style="18" customWidth="1"/>
    <col min="30" max="30" width="1.28515625" style="18" customWidth="1"/>
    <col min="31" max="31" width="6.7109375" style="18" customWidth="1"/>
    <col min="32" max="32" width="1.28515625" style="18" customWidth="1"/>
    <col min="33" max="33" width="6.7109375" style="18" customWidth="1"/>
    <col min="34" max="34" width="1.28515625" style="18" customWidth="1"/>
    <col min="35" max="35" width="6.7109375" style="18" hidden="1" customWidth="1"/>
    <col min="36" max="36" width="1.28515625" style="18" hidden="1" customWidth="1"/>
    <col min="37" max="37" width="6.7109375" style="18" hidden="1" customWidth="1"/>
    <col min="38" max="38" width="1.28515625" style="18" hidden="1" customWidth="1"/>
    <col min="39" max="39" width="6.7109375" style="18" hidden="1" customWidth="1"/>
    <col min="40" max="40" width="1.28515625" style="18" hidden="1" customWidth="1"/>
    <col min="41" max="41" width="8" style="18" customWidth="1"/>
    <col min="42" max="16384" width="9.140625" style="18"/>
  </cols>
  <sheetData>
    <row r="1" spans="2:41" s="305" customFormat="1" x14ac:dyDescent="0.25">
      <c r="B1" s="16" t="s">
        <v>796</v>
      </c>
      <c r="C1" s="64"/>
      <c r="D1" s="64"/>
      <c r="E1" s="64"/>
      <c r="F1" s="64"/>
      <c r="G1" s="64"/>
      <c r="H1" s="64"/>
      <c r="I1" s="64"/>
      <c r="J1" s="64"/>
      <c r="K1" s="64"/>
      <c r="L1" s="64"/>
      <c r="M1" s="64"/>
      <c r="N1" s="64"/>
      <c r="O1" s="64"/>
      <c r="P1" s="64"/>
      <c r="Q1" s="64"/>
      <c r="R1" s="64"/>
      <c r="S1" s="3"/>
      <c r="AC1" s="383"/>
      <c r="AD1" s="383"/>
      <c r="AE1" s="462"/>
      <c r="AF1" s="462"/>
      <c r="AG1" s="462"/>
      <c r="AH1" s="462"/>
      <c r="AI1" s="462"/>
      <c r="AJ1" s="462"/>
      <c r="AK1" s="462"/>
      <c r="AL1" s="462"/>
    </row>
    <row r="2" spans="2:41" s="20" customFormat="1" x14ac:dyDescent="0.25">
      <c r="B2" s="309" t="s">
        <v>794</v>
      </c>
      <c r="C2" s="64"/>
      <c r="D2" s="64"/>
      <c r="E2" s="64"/>
      <c r="F2" s="64"/>
      <c r="G2" s="64"/>
      <c r="H2" s="64"/>
      <c r="I2" s="64"/>
      <c r="J2" s="64"/>
      <c r="K2" s="64"/>
      <c r="L2" s="64"/>
      <c r="M2" s="64"/>
      <c r="N2" s="64"/>
      <c r="O2" s="64"/>
      <c r="P2" s="64"/>
      <c r="Q2" s="64"/>
      <c r="R2" s="64"/>
      <c r="S2" s="3"/>
      <c r="AA2" s="209"/>
      <c r="AB2" s="209"/>
      <c r="AC2" s="383"/>
      <c r="AD2" s="383"/>
      <c r="AE2" s="462"/>
      <c r="AF2" s="462"/>
      <c r="AG2" s="462"/>
      <c r="AH2" s="462"/>
      <c r="AI2" s="462"/>
      <c r="AJ2" s="462"/>
      <c r="AK2" s="462"/>
      <c r="AL2" s="462"/>
      <c r="AO2" s="232"/>
    </row>
    <row r="3" spans="2:41" s="20" customFormat="1" ht="5.25" customHeight="1" x14ac:dyDescent="0.25">
      <c r="B3" s="6"/>
      <c r="C3" s="6"/>
      <c r="D3" s="6"/>
      <c r="E3" s="6"/>
      <c r="F3" s="6"/>
      <c r="G3" s="6"/>
      <c r="H3" s="6"/>
      <c r="I3" s="6"/>
      <c r="J3" s="6"/>
      <c r="K3" s="6"/>
      <c r="L3" s="6"/>
      <c r="M3" s="6"/>
      <c r="N3" s="6"/>
      <c r="O3" s="6"/>
      <c r="P3" s="6"/>
      <c r="Q3" s="6"/>
      <c r="R3" s="6"/>
      <c r="S3" s="21"/>
      <c r="T3" s="21"/>
      <c r="U3" s="21"/>
      <c r="V3" s="21"/>
      <c r="W3" s="21"/>
      <c r="X3" s="21"/>
      <c r="Y3" s="21"/>
      <c r="Z3" s="21"/>
      <c r="AA3" s="21"/>
      <c r="AB3" s="21"/>
      <c r="AC3" s="21"/>
      <c r="AD3" s="21"/>
      <c r="AE3" s="21"/>
      <c r="AF3" s="21"/>
      <c r="AG3" s="21"/>
      <c r="AH3" s="21"/>
      <c r="AI3" s="21"/>
      <c r="AJ3" s="21"/>
      <c r="AK3" s="21"/>
      <c r="AL3" s="21"/>
      <c r="AM3" s="21"/>
      <c r="AN3" s="21"/>
      <c r="AO3" s="232"/>
    </row>
    <row r="4" spans="2:41" s="20" customFormat="1" ht="15" customHeight="1" x14ac:dyDescent="0.25">
      <c r="B4" s="648"/>
      <c r="C4" s="55"/>
      <c r="D4" s="55" t="s">
        <v>453</v>
      </c>
      <c r="E4" s="608">
        <v>2000</v>
      </c>
      <c r="F4" s="608"/>
      <c r="G4" s="608">
        <v>2001</v>
      </c>
      <c r="H4" s="608"/>
      <c r="I4" s="608">
        <v>2002</v>
      </c>
      <c r="J4" s="608"/>
      <c r="K4" s="608">
        <v>2003</v>
      </c>
      <c r="L4" s="608"/>
      <c r="M4" s="608">
        <v>2004</v>
      </c>
      <c r="N4" s="608"/>
      <c r="O4" s="608">
        <v>2005</v>
      </c>
      <c r="P4" s="608"/>
      <c r="Q4" s="608">
        <v>2006</v>
      </c>
      <c r="R4" s="608"/>
      <c r="S4" s="608">
        <v>2007</v>
      </c>
      <c r="T4" s="608"/>
      <c r="U4" s="608">
        <v>2008</v>
      </c>
      <c r="V4" s="608"/>
      <c r="W4" s="608">
        <v>2009</v>
      </c>
      <c r="X4" s="608"/>
      <c r="Y4" s="608">
        <v>2010</v>
      </c>
      <c r="Z4" s="608"/>
      <c r="AA4" s="608">
        <v>2011</v>
      </c>
      <c r="AB4" s="608"/>
      <c r="AC4" s="608">
        <v>2012</v>
      </c>
      <c r="AD4" s="608"/>
      <c r="AE4" s="608">
        <v>2013</v>
      </c>
      <c r="AF4" s="608"/>
      <c r="AG4" s="608">
        <v>2014</v>
      </c>
      <c r="AH4" s="608"/>
      <c r="AI4" s="608">
        <v>2015</v>
      </c>
      <c r="AJ4" s="608"/>
      <c r="AK4" s="608">
        <v>2016</v>
      </c>
      <c r="AL4" s="608"/>
      <c r="AM4" s="608">
        <v>2017</v>
      </c>
      <c r="AN4" s="608"/>
      <c r="AO4" s="240"/>
    </row>
    <row r="5" spans="2:41" s="20" customFormat="1" x14ac:dyDescent="0.25">
      <c r="B5" s="646"/>
      <c r="C5" s="154"/>
      <c r="D5" s="96" t="s">
        <v>548</v>
      </c>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240"/>
    </row>
    <row r="6" spans="2:41" s="20" customFormat="1" ht="6" customHeight="1" x14ac:dyDescent="0.25">
      <c r="B6" s="52"/>
      <c r="C6" s="52"/>
      <c r="D6" s="24"/>
      <c r="E6" s="25"/>
      <c r="F6" s="25"/>
      <c r="G6" s="25"/>
      <c r="H6" s="25"/>
      <c r="I6" s="25"/>
      <c r="J6" s="25"/>
      <c r="K6" s="25"/>
      <c r="L6" s="25"/>
      <c r="M6" s="25"/>
      <c r="N6" s="25"/>
      <c r="O6" s="25"/>
      <c r="P6" s="25"/>
      <c r="Q6" s="25"/>
      <c r="R6" s="25"/>
      <c r="S6" s="25"/>
      <c r="T6" s="25"/>
      <c r="U6" s="25"/>
      <c r="V6" s="25"/>
      <c r="W6" s="25"/>
      <c r="X6" s="25"/>
      <c r="Y6" s="25"/>
      <c r="Z6" s="25"/>
      <c r="AA6" s="212"/>
      <c r="AB6" s="212"/>
      <c r="AC6" s="385"/>
      <c r="AD6" s="385"/>
      <c r="AE6" s="461"/>
      <c r="AF6" s="461"/>
      <c r="AG6" s="461"/>
      <c r="AH6" s="461"/>
      <c r="AI6" s="461"/>
      <c r="AJ6" s="461"/>
      <c r="AK6" s="461"/>
      <c r="AL6" s="461"/>
      <c r="AM6" s="25"/>
      <c r="AN6" s="25"/>
      <c r="AO6" s="236"/>
    </row>
    <row r="7" spans="2:41" s="20" customFormat="1" ht="10.5" customHeight="1" x14ac:dyDescent="0.25">
      <c r="B7" s="52">
        <v>1</v>
      </c>
      <c r="C7" s="52"/>
      <c r="D7" s="24" t="s">
        <v>503</v>
      </c>
      <c r="E7" s="37">
        <v>0.65700000000000003</v>
      </c>
      <c r="F7" s="25"/>
      <c r="G7" s="37">
        <v>2.0150000000000001</v>
      </c>
      <c r="H7" s="25"/>
      <c r="I7" s="37">
        <v>0.51400000000000001</v>
      </c>
      <c r="J7" s="25"/>
      <c r="K7" s="37">
        <v>0.92600000000000005</v>
      </c>
      <c r="L7" s="25"/>
      <c r="M7" s="37">
        <v>0.51768000000000003</v>
      </c>
      <c r="N7" s="25"/>
      <c r="O7" s="37">
        <v>1.02257</v>
      </c>
      <c r="P7" s="25"/>
      <c r="Q7" s="37">
        <v>0.60424999999999995</v>
      </c>
      <c r="R7" s="25"/>
      <c r="S7" s="92">
        <v>1.0765499999999999</v>
      </c>
      <c r="T7" s="25"/>
      <c r="U7" s="37">
        <v>0.2329</v>
      </c>
      <c r="V7" s="25"/>
      <c r="W7" s="37">
        <v>0.49730000000000002</v>
      </c>
      <c r="X7" s="25"/>
      <c r="Y7" s="37">
        <v>4.1200000000000001E-2</v>
      </c>
      <c r="Z7" s="25"/>
      <c r="AA7" s="37">
        <v>2.1100000000000001E-2</v>
      </c>
      <c r="AB7" s="31"/>
      <c r="AC7" s="37">
        <v>7.5323021778428891E-3</v>
      </c>
      <c r="AD7" s="31"/>
      <c r="AE7" s="37">
        <v>1.1099999999999994E-2</v>
      </c>
      <c r="AF7" s="31" t="s">
        <v>93</v>
      </c>
      <c r="AG7" s="37">
        <v>1.0999999999999999E-2</v>
      </c>
      <c r="AH7" s="31"/>
      <c r="AI7" s="37"/>
      <c r="AJ7" s="31"/>
      <c r="AK7" s="37"/>
      <c r="AL7" s="31"/>
      <c r="AM7" s="37"/>
      <c r="AN7" s="31"/>
      <c r="AO7" s="236"/>
    </row>
    <row r="8" spans="2:41" s="20" customFormat="1" ht="10.5" customHeight="1" x14ac:dyDescent="0.25">
      <c r="B8" s="52"/>
      <c r="C8" s="52"/>
      <c r="D8" s="78" t="s">
        <v>504</v>
      </c>
      <c r="E8" s="37"/>
      <c r="F8" s="25"/>
      <c r="G8" s="37"/>
      <c r="H8" s="25"/>
      <c r="I8" s="37"/>
      <c r="J8" s="25"/>
      <c r="K8" s="37"/>
      <c r="L8" s="25"/>
      <c r="M8" s="37"/>
      <c r="N8" s="25"/>
      <c r="O8" s="37"/>
      <c r="P8" s="25"/>
      <c r="Q8" s="37"/>
      <c r="R8" s="25"/>
      <c r="S8" s="92"/>
      <c r="T8" s="25"/>
      <c r="U8" s="37"/>
      <c r="V8" s="25"/>
      <c r="X8" s="25"/>
      <c r="Y8" s="37"/>
      <c r="Z8" s="25"/>
      <c r="AA8" s="37"/>
      <c r="AB8" s="31"/>
      <c r="AC8" s="37"/>
      <c r="AD8" s="31"/>
      <c r="AE8" s="37"/>
      <c r="AF8" s="31"/>
      <c r="AG8" s="37"/>
      <c r="AH8" s="31"/>
      <c r="AI8" s="37"/>
      <c r="AJ8" s="31"/>
      <c r="AK8" s="37"/>
      <c r="AL8" s="31"/>
      <c r="AM8" s="37"/>
      <c r="AN8" s="31"/>
      <c r="AO8" s="236"/>
    </row>
    <row r="9" spans="2:41" s="20" customFormat="1" ht="10.5" customHeight="1" x14ac:dyDescent="0.25">
      <c r="B9" s="52">
        <v>2</v>
      </c>
      <c r="C9" s="52"/>
      <c r="D9" s="24" t="s">
        <v>505</v>
      </c>
      <c r="E9" s="37">
        <v>632.77700000000004</v>
      </c>
      <c r="F9" s="25"/>
      <c r="G9" s="37">
        <v>630.42200000000003</v>
      </c>
      <c r="H9" s="25"/>
      <c r="I9" s="37">
        <v>681.14800000000002</v>
      </c>
      <c r="J9" s="25"/>
      <c r="K9" s="37">
        <v>862.60500999999999</v>
      </c>
      <c r="L9" s="25"/>
      <c r="M9" s="37">
        <v>954.63480000000004</v>
      </c>
      <c r="N9" s="25"/>
      <c r="O9" s="37">
        <v>886.99317000000008</v>
      </c>
      <c r="P9" s="25"/>
      <c r="Q9" s="37">
        <v>822.00353000000007</v>
      </c>
      <c r="R9" s="25"/>
      <c r="S9" s="92">
        <v>874.11946</v>
      </c>
      <c r="T9" s="25"/>
      <c r="U9" s="37">
        <v>766.6075078000008</v>
      </c>
      <c r="V9" s="25"/>
      <c r="W9" s="37">
        <v>629.77040000000011</v>
      </c>
      <c r="X9" s="25"/>
      <c r="Y9" s="37">
        <v>773.78835000000038</v>
      </c>
      <c r="Z9" s="25"/>
      <c r="AA9" s="37">
        <v>846.82104111068463</v>
      </c>
      <c r="AB9" s="31"/>
      <c r="AC9" s="37">
        <v>747.04331900040461</v>
      </c>
      <c r="AD9" s="31"/>
      <c r="AE9" s="37">
        <v>791.91564814157493</v>
      </c>
      <c r="AF9" s="31"/>
      <c r="AG9" s="37">
        <v>787.66840499999989</v>
      </c>
      <c r="AH9" s="31"/>
      <c r="AI9" s="37"/>
      <c r="AJ9" s="31"/>
      <c r="AK9" s="37"/>
      <c r="AL9" s="31"/>
      <c r="AM9" s="37"/>
      <c r="AN9" s="31"/>
      <c r="AO9" s="236"/>
    </row>
    <row r="10" spans="2:41" s="20" customFormat="1" ht="10.5" customHeight="1" x14ac:dyDescent="0.25">
      <c r="B10" s="52"/>
      <c r="C10" s="52"/>
      <c r="D10" s="78" t="s">
        <v>506</v>
      </c>
      <c r="E10" s="37"/>
      <c r="F10" s="25"/>
      <c r="G10" s="37"/>
      <c r="H10" s="25"/>
      <c r="I10" s="37"/>
      <c r="J10" s="25"/>
      <c r="K10" s="37"/>
      <c r="L10" s="25"/>
      <c r="M10" s="37"/>
      <c r="N10" s="25"/>
      <c r="O10" s="37"/>
      <c r="P10" s="25"/>
      <c r="Q10" s="37"/>
      <c r="R10" s="25"/>
      <c r="S10" s="92"/>
      <c r="T10" s="25"/>
      <c r="U10" s="37"/>
      <c r="V10" s="25"/>
      <c r="X10" s="25"/>
      <c r="Y10" s="37"/>
      <c r="Z10" s="25"/>
      <c r="AA10" s="37"/>
      <c r="AB10" s="31"/>
      <c r="AC10" s="37"/>
      <c r="AD10" s="31"/>
      <c r="AE10" s="37"/>
      <c r="AF10" s="31"/>
      <c r="AG10" s="37"/>
      <c r="AH10" s="31"/>
      <c r="AI10" s="37"/>
      <c r="AJ10" s="31"/>
      <c r="AK10" s="37"/>
      <c r="AL10" s="31"/>
      <c r="AM10" s="37"/>
      <c r="AN10" s="31"/>
      <c r="AO10" s="236"/>
    </row>
    <row r="11" spans="2:41" s="20" customFormat="1" ht="10.5" customHeight="1" x14ac:dyDescent="0.25">
      <c r="B11" s="52">
        <v>3</v>
      </c>
      <c r="C11" s="52"/>
      <c r="D11" s="24" t="s">
        <v>507</v>
      </c>
      <c r="E11" s="37">
        <v>421.46800000000002</v>
      </c>
      <c r="F11" s="25"/>
      <c r="G11" s="37">
        <v>416.303</v>
      </c>
      <c r="H11" s="25"/>
      <c r="I11" s="37">
        <v>440.29199999999997</v>
      </c>
      <c r="J11" s="25"/>
      <c r="K11" s="37">
        <v>481.654</v>
      </c>
      <c r="L11" s="25"/>
      <c r="M11" s="37">
        <v>522.15300000000002</v>
      </c>
      <c r="N11" s="25"/>
      <c r="O11" s="37">
        <v>552.1398200000009</v>
      </c>
      <c r="P11" s="25"/>
      <c r="Q11" s="37">
        <v>680.98087000000089</v>
      </c>
      <c r="R11" s="25"/>
      <c r="S11" s="92">
        <v>1117.7457199999999</v>
      </c>
      <c r="T11" s="25"/>
      <c r="U11" s="37">
        <v>1155.0869600000001</v>
      </c>
      <c r="V11" s="25"/>
      <c r="W11" s="37">
        <v>1087.7902000000001</v>
      </c>
      <c r="X11" s="25"/>
      <c r="Y11" s="37">
        <v>1133.16281</v>
      </c>
      <c r="Z11" s="25"/>
      <c r="AA11" s="37">
        <v>1224.0117247732562</v>
      </c>
      <c r="AB11" s="31"/>
      <c r="AC11" s="37">
        <v>1204.5946164438285</v>
      </c>
      <c r="AD11" s="31"/>
      <c r="AE11" s="37">
        <v>1255.2783083006977</v>
      </c>
      <c r="AF11" s="31" t="s">
        <v>93</v>
      </c>
      <c r="AG11" s="37">
        <v>1281.0291299999999</v>
      </c>
      <c r="AH11" s="31"/>
      <c r="AI11" s="37"/>
      <c r="AJ11" s="31"/>
      <c r="AK11" s="37"/>
      <c r="AL11" s="31"/>
      <c r="AM11" s="37"/>
      <c r="AN11" s="31"/>
      <c r="AO11" s="236"/>
    </row>
    <row r="12" spans="2:41" s="20" customFormat="1" ht="10.5" customHeight="1" x14ac:dyDescent="0.25">
      <c r="B12" s="52"/>
      <c r="C12" s="52"/>
      <c r="D12" s="78" t="s">
        <v>508</v>
      </c>
      <c r="E12" s="37"/>
      <c r="F12" s="25"/>
      <c r="G12" s="37"/>
      <c r="H12" s="25"/>
      <c r="I12" s="37"/>
      <c r="J12" s="25"/>
      <c r="K12" s="37"/>
      <c r="L12" s="25"/>
      <c r="M12" s="37"/>
      <c r="N12" s="25"/>
      <c r="O12" s="37"/>
      <c r="P12" s="25"/>
      <c r="Q12" s="37"/>
      <c r="R12" s="25"/>
      <c r="S12" s="92"/>
      <c r="T12" s="25"/>
      <c r="U12" s="37"/>
      <c r="V12" s="25"/>
      <c r="W12" s="37"/>
      <c r="X12" s="25"/>
      <c r="Y12" s="37"/>
      <c r="Z12" s="25"/>
      <c r="AA12" s="37"/>
      <c r="AB12" s="31"/>
      <c r="AC12" s="37"/>
      <c r="AD12" s="31"/>
      <c r="AE12" s="37"/>
      <c r="AF12" s="31"/>
      <c r="AG12" s="37"/>
      <c r="AH12" s="31"/>
      <c r="AI12" s="37"/>
      <c r="AJ12" s="31"/>
      <c r="AK12" s="37"/>
      <c r="AL12" s="31"/>
      <c r="AM12" s="37"/>
      <c r="AN12" s="31"/>
      <c r="AO12" s="236"/>
    </row>
    <row r="13" spans="2:41" s="20" customFormat="1" ht="10.5" customHeight="1" x14ac:dyDescent="0.25">
      <c r="B13" s="52">
        <v>4</v>
      </c>
      <c r="C13" s="52"/>
      <c r="D13" s="24" t="s">
        <v>509</v>
      </c>
      <c r="E13" s="37">
        <v>58.859000000000002</v>
      </c>
      <c r="F13" s="25"/>
      <c r="G13" s="37">
        <v>47.493000000000002</v>
      </c>
      <c r="H13" s="25"/>
      <c r="I13" s="37">
        <v>38.622</v>
      </c>
      <c r="J13" s="25"/>
      <c r="K13" s="37">
        <v>17.928000000000001</v>
      </c>
      <c r="L13" s="25"/>
      <c r="M13" s="37">
        <v>11.318</v>
      </c>
      <c r="N13" s="25"/>
      <c r="O13" s="37">
        <v>29.260840000000002</v>
      </c>
      <c r="P13" s="25"/>
      <c r="Q13" s="37">
        <v>17.591720000000002</v>
      </c>
      <c r="R13" s="25"/>
      <c r="S13" s="92">
        <v>14.743459999999999</v>
      </c>
      <c r="T13" s="25"/>
      <c r="U13" s="37">
        <v>7.7421300000000004</v>
      </c>
      <c r="V13" s="25"/>
      <c r="W13" s="37">
        <v>7.5447999999999986</v>
      </c>
      <c r="X13" s="25"/>
      <c r="Y13" s="37">
        <v>7.7722700000000007</v>
      </c>
      <c r="Z13" s="25"/>
      <c r="AA13" s="37">
        <v>8.0104393332053743</v>
      </c>
      <c r="AB13" s="31"/>
      <c r="AC13" s="37">
        <v>7.3723839579403281</v>
      </c>
      <c r="AD13" s="31"/>
      <c r="AE13" s="37">
        <v>3.4024784424725718</v>
      </c>
      <c r="AF13" s="31" t="s">
        <v>93</v>
      </c>
      <c r="AG13" s="37">
        <v>2.5723999999999996</v>
      </c>
      <c r="AH13" s="31"/>
      <c r="AI13" s="37"/>
      <c r="AJ13" s="31"/>
      <c r="AK13" s="37"/>
      <c r="AL13" s="31"/>
      <c r="AM13" s="37"/>
      <c r="AN13" s="31"/>
      <c r="AO13" s="236"/>
    </row>
    <row r="14" spans="2:41" s="20" customFormat="1" ht="10.5" customHeight="1" x14ac:dyDescent="0.25">
      <c r="B14" s="52"/>
      <c r="C14" s="52"/>
      <c r="D14" s="78" t="s">
        <v>510</v>
      </c>
      <c r="E14" s="37"/>
      <c r="F14" s="25"/>
      <c r="G14" s="37"/>
      <c r="H14" s="25"/>
      <c r="I14" s="37"/>
      <c r="J14" s="25"/>
      <c r="K14" s="37"/>
      <c r="L14" s="25"/>
      <c r="M14" s="37"/>
      <c r="N14" s="25"/>
      <c r="O14" s="37"/>
      <c r="P14" s="25"/>
      <c r="Q14" s="37"/>
      <c r="R14" s="25"/>
      <c r="S14" s="92"/>
      <c r="T14" s="25"/>
      <c r="U14" s="37"/>
      <c r="V14" s="25"/>
      <c r="W14" s="37"/>
      <c r="X14" s="25"/>
      <c r="Y14" s="37"/>
      <c r="Z14" s="25"/>
      <c r="AA14" s="37"/>
      <c r="AB14" s="31"/>
      <c r="AC14" s="37"/>
      <c r="AD14" s="31"/>
      <c r="AE14" s="37"/>
      <c r="AF14" s="31"/>
      <c r="AG14" s="37"/>
      <c r="AH14" s="31"/>
      <c r="AI14" s="37"/>
      <c r="AJ14" s="31"/>
      <c r="AK14" s="37"/>
      <c r="AL14" s="31"/>
      <c r="AM14" s="37"/>
      <c r="AN14" s="31"/>
      <c r="AO14" s="236"/>
    </row>
    <row r="15" spans="2:41" s="20" customFormat="1" ht="10.5" customHeight="1" x14ac:dyDescent="0.25">
      <c r="B15" s="52">
        <v>5</v>
      </c>
      <c r="C15" s="52"/>
      <c r="D15" s="24" t="s">
        <v>511</v>
      </c>
      <c r="E15" s="37">
        <v>30.954999999999998</v>
      </c>
      <c r="F15" s="25"/>
      <c r="G15" s="37">
        <v>41.19</v>
      </c>
      <c r="H15" s="25"/>
      <c r="I15" s="37">
        <v>29.611999999999998</v>
      </c>
      <c r="J15" s="25"/>
      <c r="K15" s="37">
        <v>79.638999999999996</v>
      </c>
      <c r="L15" s="25"/>
      <c r="M15" s="37">
        <v>132.49299999999999</v>
      </c>
      <c r="N15" s="25"/>
      <c r="O15" s="37">
        <v>104.38095</v>
      </c>
      <c r="P15" s="25"/>
      <c r="Q15" s="37">
        <v>66.160499999999999</v>
      </c>
      <c r="R15" s="25"/>
      <c r="S15" s="92">
        <v>53.064790000000002</v>
      </c>
      <c r="T15" s="25"/>
      <c r="U15" s="37">
        <v>46.357320000000001</v>
      </c>
      <c r="V15" s="25"/>
      <c r="W15" s="37">
        <v>49.642370000000007</v>
      </c>
      <c r="X15" s="25"/>
      <c r="Y15" s="37">
        <v>44.544779999999989</v>
      </c>
      <c r="Z15" s="25"/>
      <c r="AA15" s="37">
        <v>26.547700000000006</v>
      </c>
      <c r="AB15" s="31"/>
      <c r="AC15" s="37">
        <v>9.9726331045680521</v>
      </c>
      <c r="AD15" s="31"/>
      <c r="AE15" s="37">
        <v>5.1357300000000006</v>
      </c>
      <c r="AF15" s="31" t="s">
        <v>93</v>
      </c>
      <c r="AG15" s="37">
        <v>3.1349200000000002</v>
      </c>
      <c r="AH15" s="31"/>
      <c r="AI15" s="37"/>
      <c r="AJ15" s="31"/>
      <c r="AK15" s="37"/>
      <c r="AL15" s="31"/>
      <c r="AM15" s="37"/>
      <c r="AN15" s="31"/>
      <c r="AO15" s="236"/>
    </row>
    <row r="16" spans="2:41" s="20" customFormat="1" ht="10.5" customHeight="1" x14ac:dyDescent="0.25">
      <c r="B16" s="52"/>
      <c r="C16" s="52"/>
      <c r="D16" s="78" t="s">
        <v>512</v>
      </c>
      <c r="E16" s="37"/>
      <c r="F16" s="25"/>
      <c r="G16" s="37"/>
      <c r="H16" s="25"/>
      <c r="I16" s="37"/>
      <c r="J16" s="25"/>
      <c r="K16" s="37"/>
      <c r="L16" s="25"/>
      <c r="M16" s="37"/>
      <c r="N16" s="25"/>
      <c r="O16" s="37"/>
      <c r="P16" s="25"/>
      <c r="Q16" s="37"/>
      <c r="R16" s="25"/>
      <c r="S16" s="92"/>
      <c r="T16" s="25"/>
      <c r="U16" s="37"/>
      <c r="V16" s="25"/>
      <c r="W16" s="37"/>
      <c r="X16" s="25"/>
      <c r="Y16" s="37"/>
      <c r="Z16" s="25"/>
      <c r="AA16" s="37"/>
      <c r="AB16" s="31"/>
      <c r="AC16" s="37"/>
      <c r="AD16" s="31"/>
      <c r="AE16" s="37"/>
      <c r="AF16" s="31"/>
      <c r="AG16" s="37"/>
      <c r="AH16" s="31"/>
      <c r="AI16" s="37"/>
      <c r="AJ16" s="31"/>
      <c r="AK16" s="37"/>
      <c r="AL16" s="31"/>
      <c r="AM16" s="37"/>
      <c r="AN16" s="31"/>
      <c r="AO16" s="236"/>
    </row>
    <row r="17" spans="2:41" s="20" customFormat="1" ht="10.5" customHeight="1" x14ac:dyDescent="0.25">
      <c r="B17" s="52">
        <v>6</v>
      </c>
      <c r="C17" s="52"/>
      <c r="D17" s="24" t="s">
        <v>513</v>
      </c>
      <c r="E17" s="37">
        <v>225.39099999999999</v>
      </c>
      <c r="F17" s="25"/>
      <c r="G17" s="37">
        <v>180.827</v>
      </c>
      <c r="H17" s="25"/>
      <c r="I17" s="37">
        <v>149.309</v>
      </c>
      <c r="J17" s="25"/>
      <c r="K17" s="37">
        <v>167.22300000000001</v>
      </c>
      <c r="L17" s="25"/>
      <c r="M17" s="37">
        <v>145.91499999999999</v>
      </c>
      <c r="N17" s="25"/>
      <c r="O17" s="37">
        <v>145.19998999999999</v>
      </c>
      <c r="P17" s="25"/>
      <c r="Q17" s="37">
        <v>150.05468999999999</v>
      </c>
      <c r="R17" s="25"/>
      <c r="S17" s="92">
        <v>132.71779000000001</v>
      </c>
      <c r="T17" s="25"/>
      <c r="U17" s="37">
        <v>123.59704999999998</v>
      </c>
      <c r="V17" s="25"/>
      <c r="W17" s="37">
        <v>118.68278000000001</v>
      </c>
      <c r="X17" s="25"/>
      <c r="Y17" s="37">
        <v>109.01932000000001</v>
      </c>
      <c r="Z17" s="25"/>
      <c r="AA17" s="37">
        <v>122.08351299999998</v>
      </c>
      <c r="AB17" s="31"/>
      <c r="AC17" s="37">
        <v>129.5154904846394</v>
      </c>
      <c r="AD17" s="31"/>
      <c r="AE17" s="37">
        <v>101.50904000000001</v>
      </c>
      <c r="AF17" s="31" t="s">
        <v>93</v>
      </c>
      <c r="AG17" s="37">
        <v>97.478220000000007</v>
      </c>
      <c r="AH17" s="31"/>
      <c r="AI17" s="37"/>
      <c r="AJ17" s="31"/>
      <c r="AK17" s="37"/>
      <c r="AL17" s="31"/>
      <c r="AM17" s="37"/>
      <c r="AN17" s="31"/>
      <c r="AO17" s="236"/>
    </row>
    <row r="18" spans="2:41" s="20" customFormat="1" ht="10.5" customHeight="1" x14ac:dyDescent="0.25">
      <c r="B18" s="52"/>
      <c r="C18" s="52"/>
      <c r="D18" s="78" t="s">
        <v>514</v>
      </c>
      <c r="E18" s="37"/>
      <c r="F18" s="25"/>
      <c r="G18" s="37"/>
      <c r="H18" s="25"/>
      <c r="I18" s="37"/>
      <c r="J18" s="25"/>
      <c r="K18" s="37"/>
      <c r="L18" s="25"/>
      <c r="M18" s="37"/>
      <c r="N18" s="25"/>
      <c r="O18" s="37"/>
      <c r="P18" s="25"/>
      <c r="Q18" s="37"/>
      <c r="R18" s="25"/>
      <c r="S18" s="92"/>
      <c r="T18" s="25"/>
      <c r="U18" s="37"/>
      <c r="V18" s="25"/>
      <c r="W18" s="37"/>
      <c r="X18" s="25"/>
      <c r="Y18" s="37"/>
      <c r="Z18" s="25"/>
      <c r="AA18" s="37"/>
      <c r="AB18" s="31"/>
      <c r="AC18" s="37"/>
      <c r="AD18" s="31"/>
      <c r="AE18" s="37"/>
      <c r="AF18" s="31"/>
      <c r="AG18" s="37"/>
      <c r="AH18" s="31"/>
      <c r="AI18" s="37"/>
      <c r="AJ18" s="31"/>
      <c r="AK18" s="37"/>
      <c r="AL18" s="31"/>
      <c r="AM18" s="37"/>
      <c r="AN18" s="31"/>
      <c r="AO18" s="236"/>
    </row>
    <row r="19" spans="2:41" s="20" customFormat="1" ht="10.5" customHeight="1" x14ac:dyDescent="0.25">
      <c r="B19" s="52">
        <v>7</v>
      </c>
      <c r="C19" s="52"/>
      <c r="D19" s="24" t="s">
        <v>515</v>
      </c>
      <c r="E19" s="37">
        <v>302.173</v>
      </c>
      <c r="F19" s="25"/>
      <c r="G19" s="37">
        <v>329.358</v>
      </c>
      <c r="H19" s="25"/>
      <c r="I19" s="37">
        <v>308.95999999999998</v>
      </c>
      <c r="J19" s="25"/>
      <c r="K19" s="37">
        <v>312.90600000000001</v>
      </c>
      <c r="L19" s="25"/>
      <c r="M19" s="37">
        <v>335.72399999999999</v>
      </c>
      <c r="N19" s="25"/>
      <c r="O19" s="37">
        <v>325.94887000000051</v>
      </c>
      <c r="P19" s="25"/>
      <c r="Q19" s="37">
        <v>355.94585999999998</v>
      </c>
      <c r="R19" s="25"/>
      <c r="S19" s="92">
        <v>364.80437999999998</v>
      </c>
      <c r="T19" s="25"/>
      <c r="U19" s="37">
        <v>361.41190166666661</v>
      </c>
      <c r="V19" s="25"/>
      <c r="W19" s="37">
        <v>308.6590599999999</v>
      </c>
      <c r="X19" s="25"/>
      <c r="Y19" s="37">
        <v>285.05898999999994</v>
      </c>
      <c r="Z19" s="25"/>
      <c r="AA19" s="37">
        <v>424.06690244427381</v>
      </c>
      <c r="AB19" s="31"/>
      <c r="AC19" s="37">
        <v>550.31245960127876</v>
      </c>
      <c r="AD19" s="31"/>
      <c r="AE19" s="37">
        <v>554.56234125662991</v>
      </c>
      <c r="AF19" s="31" t="s">
        <v>93</v>
      </c>
      <c r="AG19" s="37">
        <v>488.12297666666666</v>
      </c>
      <c r="AH19" s="31"/>
      <c r="AI19" s="37"/>
      <c r="AJ19" s="31"/>
      <c r="AK19" s="37"/>
      <c r="AL19" s="31"/>
      <c r="AM19" s="37"/>
      <c r="AN19" s="31"/>
      <c r="AO19" s="236"/>
    </row>
    <row r="20" spans="2:41" s="20" customFormat="1" ht="10.5" customHeight="1" x14ac:dyDescent="0.25">
      <c r="B20" s="52"/>
      <c r="C20" s="52"/>
      <c r="D20" s="78" t="s">
        <v>516</v>
      </c>
      <c r="E20" s="37"/>
      <c r="F20" s="25"/>
      <c r="G20" s="37"/>
      <c r="H20" s="25"/>
      <c r="I20" s="37"/>
      <c r="J20" s="25"/>
      <c r="K20" s="37"/>
      <c r="L20" s="25"/>
      <c r="M20" s="37"/>
      <c r="N20" s="25"/>
      <c r="O20" s="37"/>
      <c r="P20" s="25"/>
      <c r="Q20" s="37"/>
      <c r="R20" s="25"/>
      <c r="S20" s="92"/>
      <c r="T20" s="25"/>
      <c r="U20" s="37"/>
      <c r="V20" s="25"/>
      <c r="W20" s="37"/>
      <c r="X20" s="25"/>
      <c r="Y20" s="37"/>
      <c r="Z20" s="25"/>
      <c r="AA20" s="37"/>
      <c r="AB20" s="31"/>
      <c r="AC20" s="37"/>
      <c r="AD20" s="31"/>
      <c r="AE20" s="37"/>
      <c r="AF20" s="31"/>
      <c r="AG20" s="37"/>
      <c r="AH20" s="31"/>
      <c r="AI20" s="37"/>
      <c r="AJ20" s="31"/>
      <c r="AK20" s="37"/>
      <c r="AL20" s="31"/>
      <c r="AM20" s="37"/>
      <c r="AN20" s="31"/>
      <c r="AO20" s="236"/>
    </row>
    <row r="21" spans="2:41" s="20" customFormat="1" ht="10.5" customHeight="1" x14ac:dyDescent="0.25">
      <c r="B21" s="52">
        <v>8</v>
      </c>
      <c r="C21" s="52"/>
      <c r="D21" s="24" t="s">
        <v>517</v>
      </c>
      <c r="E21" s="37">
        <v>13.119</v>
      </c>
      <c r="F21" s="25"/>
      <c r="G21" s="37">
        <v>14.21</v>
      </c>
      <c r="H21" s="25"/>
      <c r="I21" s="37">
        <v>19.260999999999999</v>
      </c>
      <c r="J21" s="25"/>
      <c r="K21" s="37">
        <v>16.074999999999999</v>
      </c>
      <c r="L21" s="25"/>
      <c r="M21" s="37">
        <v>18.077999999999999</v>
      </c>
      <c r="N21" s="25"/>
      <c r="O21" s="37">
        <v>21.461580000000001</v>
      </c>
      <c r="P21" s="25"/>
      <c r="Q21" s="37">
        <v>17.204009999999997</v>
      </c>
      <c r="R21" s="25"/>
      <c r="S21" s="92">
        <v>19.37463</v>
      </c>
      <c r="T21" s="25"/>
      <c r="U21" s="37">
        <v>6.3591499999999996</v>
      </c>
      <c r="V21" s="25"/>
      <c r="W21" s="37">
        <v>10.80767</v>
      </c>
      <c r="X21" s="25"/>
      <c r="Y21" s="37">
        <v>9.8403000000000027</v>
      </c>
      <c r="Z21" s="25"/>
      <c r="AA21" s="37">
        <v>29.143140000000006</v>
      </c>
      <c r="AB21" s="31"/>
      <c r="AC21" s="37">
        <v>14.591101833900302</v>
      </c>
      <c r="AD21" s="31"/>
      <c r="AE21" s="37">
        <v>10.35744</v>
      </c>
      <c r="AF21" s="31" t="s">
        <v>93</v>
      </c>
      <c r="AG21" s="37">
        <v>13.195259999999996</v>
      </c>
      <c r="AH21" s="31"/>
      <c r="AI21" s="37"/>
      <c r="AJ21" s="31"/>
      <c r="AK21" s="37"/>
      <c r="AL21" s="31"/>
      <c r="AM21" s="37"/>
      <c r="AN21" s="31"/>
      <c r="AO21" s="236"/>
    </row>
    <row r="22" spans="2:41" s="20" customFormat="1" ht="10.5" customHeight="1" x14ac:dyDescent="0.25">
      <c r="B22" s="52"/>
      <c r="C22" s="52"/>
      <c r="D22" s="78" t="s">
        <v>518</v>
      </c>
      <c r="E22" s="37"/>
      <c r="F22" s="25"/>
      <c r="G22" s="37"/>
      <c r="H22" s="25"/>
      <c r="I22" s="37"/>
      <c r="J22" s="25"/>
      <c r="K22" s="37"/>
      <c r="L22" s="25"/>
      <c r="M22" s="37"/>
      <c r="N22" s="25"/>
      <c r="O22" s="37"/>
      <c r="P22" s="25"/>
      <c r="Q22" s="37"/>
      <c r="R22" s="25"/>
      <c r="S22" s="92"/>
      <c r="T22" s="25"/>
      <c r="U22" s="37"/>
      <c r="V22" s="25"/>
      <c r="W22" s="37"/>
      <c r="X22" s="25"/>
      <c r="Y22" s="37"/>
      <c r="Z22" s="25"/>
      <c r="AA22" s="37"/>
      <c r="AB22" s="31"/>
      <c r="AC22" s="37"/>
      <c r="AD22" s="31"/>
      <c r="AE22" s="37"/>
      <c r="AF22" s="31"/>
      <c r="AG22" s="37"/>
      <c r="AH22" s="31"/>
      <c r="AI22" s="37"/>
      <c r="AJ22" s="31"/>
      <c r="AK22" s="37"/>
      <c r="AL22" s="31"/>
      <c r="AM22" s="37"/>
      <c r="AN22" s="31"/>
      <c r="AO22" s="236"/>
    </row>
    <row r="23" spans="2:41" s="20" customFormat="1" ht="10.5" customHeight="1" x14ac:dyDescent="0.25">
      <c r="B23" s="52">
        <v>9</v>
      </c>
      <c r="C23" s="52"/>
      <c r="D23" s="24" t="s">
        <v>519</v>
      </c>
      <c r="E23" s="37">
        <v>48.91</v>
      </c>
      <c r="F23" s="25"/>
      <c r="G23" s="37">
        <v>42.539000000000001</v>
      </c>
      <c r="H23" s="25"/>
      <c r="I23" s="37">
        <v>43.145000000000003</v>
      </c>
      <c r="J23" s="25"/>
      <c r="K23" s="37">
        <v>48.698999999999998</v>
      </c>
      <c r="L23" s="25"/>
      <c r="M23" s="37">
        <v>49.584000000000003</v>
      </c>
      <c r="N23" s="25"/>
      <c r="O23" s="37">
        <v>48.079550000000005</v>
      </c>
      <c r="P23" s="25"/>
      <c r="Q23" s="37">
        <v>40.930330000000005</v>
      </c>
      <c r="R23" s="25"/>
      <c r="S23" s="92">
        <v>45.188459999999999</v>
      </c>
      <c r="T23" s="25"/>
      <c r="U23" s="37">
        <v>38.645362000000013</v>
      </c>
      <c r="V23" s="25"/>
      <c r="W23" s="37">
        <v>40.754469999999984</v>
      </c>
      <c r="X23" s="25"/>
      <c r="Y23" s="37">
        <v>58.947500000000005</v>
      </c>
      <c r="Z23" s="25"/>
      <c r="AA23" s="37">
        <v>76.420522221369168</v>
      </c>
      <c r="AB23" s="31"/>
      <c r="AC23" s="37">
        <v>63.42561555196589</v>
      </c>
      <c r="AD23" s="31"/>
      <c r="AE23" s="37">
        <v>61.193346283150476</v>
      </c>
      <c r="AF23" s="31" t="s">
        <v>93</v>
      </c>
      <c r="AG23" s="37">
        <v>66.029861666666662</v>
      </c>
      <c r="AH23" s="31"/>
      <c r="AI23" s="37"/>
      <c r="AJ23" s="31"/>
      <c r="AK23" s="37"/>
      <c r="AL23" s="31"/>
      <c r="AM23" s="37"/>
      <c r="AN23" s="31"/>
      <c r="AO23" s="236"/>
    </row>
    <row r="24" spans="2:41" s="20" customFormat="1" ht="10.5" customHeight="1" x14ac:dyDescent="0.25">
      <c r="B24" s="52"/>
      <c r="C24" s="52"/>
      <c r="D24" s="78" t="s">
        <v>520</v>
      </c>
      <c r="E24" s="37"/>
      <c r="F24" s="25"/>
      <c r="G24" s="37"/>
      <c r="H24" s="25"/>
      <c r="I24" s="37"/>
      <c r="J24" s="25"/>
      <c r="K24" s="37"/>
      <c r="L24" s="25"/>
      <c r="M24" s="37"/>
      <c r="N24" s="25"/>
      <c r="O24" s="37"/>
      <c r="P24" s="25"/>
      <c r="Q24" s="37"/>
      <c r="R24" s="25"/>
      <c r="S24" s="92"/>
      <c r="T24" s="25"/>
      <c r="U24" s="37"/>
      <c r="V24" s="25"/>
      <c r="W24" s="37"/>
      <c r="X24" s="25"/>
      <c r="Y24" s="37"/>
      <c r="Z24" s="25"/>
      <c r="AA24" s="37"/>
      <c r="AB24" s="31"/>
      <c r="AC24" s="37"/>
      <c r="AD24" s="31"/>
      <c r="AE24" s="37"/>
      <c r="AF24" s="31"/>
      <c r="AG24" s="37"/>
      <c r="AH24" s="31"/>
      <c r="AI24" s="37"/>
      <c r="AJ24" s="31"/>
      <c r="AK24" s="37"/>
      <c r="AL24" s="31"/>
      <c r="AM24" s="37"/>
      <c r="AN24" s="31"/>
      <c r="AO24" s="236"/>
    </row>
    <row r="25" spans="2:41" s="20" customFormat="1" ht="10.5" customHeight="1" x14ac:dyDescent="0.25">
      <c r="B25" s="52">
        <v>10</v>
      </c>
      <c r="C25" s="52"/>
      <c r="D25" s="24" t="s">
        <v>521</v>
      </c>
      <c r="E25" s="92" t="s">
        <v>522</v>
      </c>
      <c r="F25" s="92"/>
      <c r="G25" s="92" t="s">
        <v>522</v>
      </c>
      <c r="H25" s="92"/>
      <c r="I25" s="92" t="s">
        <v>522</v>
      </c>
      <c r="J25" s="92"/>
      <c r="K25" s="92" t="s">
        <v>522</v>
      </c>
      <c r="L25" s="92"/>
      <c r="M25" s="92" t="s">
        <v>522</v>
      </c>
      <c r="N25" s="92"/>
      <c r="O25" s="92" t="s">
        <v>522</v>
      </c>
      <c r="P25" s="92"/>
      <c r="Q25" s="92" t="s">
        <v>522</v>
      </c>
      <c r="R25" s="92"/>
      <c r="S25" s="92" t="s">
        <v>522</v>
      </c>
      <c r="T25" s="92"/>
      <c r="U25" s="92" t="s">
        <v>522</v>
      </c>
      <c r="V25" s="92"/>
      <c r="W25" s="92" t="s">
        <v>522</v>
      </c>
      <c r="X25" s="92"/>
      <c r="Y25" s="92" t="s">
        <v>522</v>
      </c>
      <c r="Z25" s="92"/>
      <c r="AA25" s="92" t="s">
        <v>522</v>
      </c>
      <c r="AB25" s="31"/>
      <c r="AC25" s="92" t="s">
        <v>522</v>
      </c>
      <c r="AD25" s="31"/>
      <c r="AE25" s="92" t="s">
        <v>522</v>
      </c>
      <c r="AF25" s="31"/>
      <c r="AG25" s="92" t="s">
        <v>522</v>
      </c>
      <c r="AH25" s="31"/>
      <c r="AI25" s="92"/>
      <c r="AJ25" s="31"/>
      <c r="AK25" s="92"/>
      <c r="AL25" s="31"/>
      <c r="AM25" s="92"/>
      <c r="AN25" s="31"/>
      <c r="AO25" s="92"/>
    </row>
    <row r="26" spans="2:41" s="20" customFormat="1" ht="10.5" customHeight="1" x14ac:dyDescent="0.25">
      <c r="B26" s="52"/>
      <c r="C26" s="52"/>
      <c r="D26" s="78" t="s">
        <v>523</v>
      </c>
      <c r="E26" s="37"/>
      <c r="F26" s="25"/>
      <c r="G26" s="37"/>
      <c r="H26" s="25"/>
      <c r="I26" s="37"/>
      <c r="J26" s="25"/>
      <c r="K26" s="37"/>
      <c r="L26" s="25"/>
      <c r="M26" s="37"/>
      <c r="N26" s="25"/>
      <c r="O26" s="37"/>
      <c r="P26" s="25"/>
      <c r="Q26" s="37"/>
      <c r="R26" s="25"/>
      <c r="S26" s="92"/>
      <c r="T26" s="25"/>
      <c r="U26" s="37"/>
      <c r="V26" s="25"/>
      <c r="W26" s="37"/>
      <c r="X26" s="25"/>
      <c r="Y26" s="37"/>
      <c r="Z26" s="25"/>
      <c r="AA26" s="37"/>
      <c r="AB26" s="31"/>
      <c r="AC26" s="37"/>
      <c r="AD26" s="31"/>
      <c r="AE26" s="37"/>
      <c r="AF26" s="31"/>
      <c r="AG26" s="37"/>
      <c r="AH26" s="31"/>
      <c r="AI26" s="37"/>
      <c r="AJ26" s="31"/>
      <c r="AK26" s="37"/>
      <c r="AL26" s="31"/>
      <c r="AM26" s="37"/>
      <c r="AN26" s="31"/>
      <c r="AO26" s="236"/>
    </row>
    <row r="27" spans="2:41" s="20" customFormat="1" ht="10.5" customHeight="1" x14ac:dyDescent="0.25">
      <c r="B27" s="52">
        <v>11</v>
      </c>
      <c r="C27" s="52"/>
      <c r="D27" s="24" t="s">
        <v>524</v>
      </c>
      <c r="E27" s="37">
        <v>0.36699999999999999</v>
      </c>
      <c r="F27" s="25"/>
      <c r="G27" s="37">
        <v>0.73399999999999999</v>
      </c>
      <c r="H27" s="25"/>
      <c r="I27" s="37">
        <v>0.73599999999999999</v>
      </c>
      <c r="J27" s="25"/>
      <c r="K27" s="37">
        <v>0.66700000000000004</v>
      </c>
      <c r="L27" s="25"/>
      <c r="M27" s="37">
        <v>0.65100000000000002</v>
      </c>
      <c r="N27" s="25"/>
      <c r="O27" s="37">
        <v>0.36501</v>
      </c>
      <c r="P27" s="25"/>
      <c r="Q27" s="37">
        <v>0.79964999999999997</v>
      </c>
      <c r="R27" s="25"/>
      <c r="S27" s="92">
        <v>0.91904999999999992</v>
      </c>
      <c r="T27" s="25"/>
      <c r="U27" s="37">
        <v>0.2666</v>
      </c>
      <c r="V27" s="25"/>
      <c r="W27" s="37">
        <v>1.4949100000000004</v>
      </c>
      <c r="X27" s="25"/>
      <c r="Y27" s="37">
        <v>0.63918000000000008</v>
      </c>
      <c r="Z27" s="25"/>
      <c r="AA27" s="37">
        <v>0.5069499999999999</v>
      </c>
      <c r="AB27" s="31"/>
      <c r="AC27" s="37">
        <v>0.7023100000000001</v>
      </c>
      <c r="AD27" s="31"/>
      <c r="AE27" s="37">
        <v>0.33785000000000009</v>
      </c>
      <c r="AF27" s="31"/>
      <c r="AG27" s="37">
        <v>0.44215999999999994</v>
      </c>
      <c r="AH27" s="31"/>
      <c r="AI27" s="37"/>
      <c r="AJ27" s="31"/>
      <c r="AK27" s="37"/>
      <c r="AL27" s="31"/>
      <c r="AM27" s="37"/>
      <c r="AN27" s="31"/>
      <c r="AO27" s="236"/>
    </row>
    <row r="28" spans="2:41" s="20" customFormat="1" ht="10.5" customHeight="1" x14ac:dyDescent="0.25">
      <c r="B28" s="52"/>
      <c r="C28" s="52"/>
      <c r="D28" s="78" t="s">
        <v>525</v>
      </c>
      <c r="E28" s="37"/>
      <c r="F28" s="25"/>
      <c r="G28" s="37"/>
      <c r="H28" s="25"/>
      <c r="I28" s="37"/>
      <c r="J28" s="25"/>
      <c r="K28" s="37"/>
      <c r="L28" s="25"/>
      <c r="M28" s="37"/>
      <c r="N28" s="25"/>
      <c r="O28" s="37"/>
      <c r="P28" s="25"/>
      <c r="Q28" s="37"/>
      <c r="R28" s="25"/>
      <c r="S28" s="92"/>
      <c r="T28" s="25"/>
      <c r="U28" s="37"/>
      <c r="V28" s="25"/>
      <c r="W28" s="37"/>
      <c r="X28" s="25"/>
      <c r="Y28" s="37"/>
      <c r="Z28" s="25"/>
      <c r="AA28" s="37"/>
      <c r="AB28" s="31"/>
      <c r="AC28" s="37"/>
      <c r="AD28" s="31"/>
      <c r="AE28" s="37"/>
      <c r="AF28" s="31"/>
      <c r="AG28" s="37"/>
      <c r="AH28" s="31"/>
      <c r="AI28" s="37"/>
      <c r="AJ28" s="31"/>
      <c r="AK28" s="37"/>
      <c r="AL28" s="31"/>
      <c r="AM28" s="37"/>
      <c r="AN28" s="31"/>
      <c r="AO28" s="236"/>
    </row>
    <row r="29" spans="2:41" s="20" customFormat="1" ht="10.5" customHeight="1" x14ac:dyDescent="0.25">
      <c r="B29" s="52">
        <v>12</v>
      </c>
      <c r="C29" s="52"/>
      <c r="D29" s="24" t="s">
        <v>526</v>
      </c>
      <c r="E29" s="37">
        <v>349.75799999999998</v>
      </c>
      <c r="F29" s="25"/>
      <c r="G29" s="37">
        <v>316.89400000000001</v>
      </c>
      <c r="H29" s="25"/>
      <c r="I29" s="37">
        <v>283.43299999999999</v>
      </c>
      <c r="J29" s="25"/>
      <c r="K29" s="37">
        <v>241.119</v>
      </c>
      <c r="L29" s="25"/>
      <c r="M29" s="37">
        <v>252.352</v>
      </c>
      <c r="N29" s="25"/>
      <c r="O29" s="37">
        <v>268.58884</v>
      </c>
      <c r="P29" s="25"/>
      <c r="Q29" s="37">
        <v>276.54331000000002</v>
      </c>
      <c r="R29" s="25"/>
      <c r="S29" s="92">
        <v>286.70871</v>
      </c>
      <c r="T29" s="25"/>
      <c r="U29" s="37">
        <v>223.91853999999995</v>
      </c>
      <c r="V29" s="25"/>
      <c r="W29" s="37">
        <v>191.62813</v>
      </c>
      <c r="X29" s="25"/>
      <c r="Y29" s="37">
        <v>240.16707</v>
      </c>
      <c r="Z29" s="25"/>
      <c r="AA29" s="37">
        <v>478.07193555495854</v>
      </c>
      <c r="AB29" s="31"/>
      <c r="AC29" s="37">
        <v>503.95117451817367</v>
      </c>
      <c r="AD29" s="31"/>
      <c r="AE29" s="37">
        <v>422.80455939820558</v>
      </c>
      <c r="AF29" s="31" t="s">
        <v>93</v>
      </c>
      <c r="AG29" s="37">
        <v>529.8386099999999</v>
      </c>
      <c r="AH29" s="31"/>
      <c r="AI29" s="37"/>
      <c r="AJ29" s="31"/>
      <c r="AK29" s="37"/>
      <c r="AL29" s="31"/>
      <c r="AM29" s="37"/>
      <c r="AN29" s="31"/>
      <c r="AO29" s="236"/>
    </row>
    <row r="30" spans="2:41" s="20" customFormat="1" ht="10.5" customHeight="1" x14ac:dyDescent="0.25">
      <c r="B30" s="52"/>
      <c r="C30" s="52"/>
      <c r="D30" s="78" t="s">
        <v>527</v>
      </c>
      <c r="E30" s="37"/>
      <c r="F30" s="25"/>
      <c r="G30" s="37"/>
      <c r="H30" s="25"/>
      <c r="I30" s="37"/>
      <c r="J30" s="25"/>
      <c r="K30" s="37"/>
      <c r="L30" s="25"/>
      <c r="M30" s="37"/>
      <c r="N30" s="25"/>
      <c r="O30" s="37"/>
      <c r="P30" s="25"/>
      <c r="Q30" s="37"/>
      <c r="R30" s="25"/>
      <c r="S30" s="92"/>
      <c r="T30" s="25"/>
      <c r="U30" s="37"/>
      <c r="V30" s="25"/>
      <c r="W30" s="37"/>
      <c r="X30" s="25"/>
      <c r="Y30" s="37"/>
      <c r="Z30" s="25"/>
      <c r="AA30" s="37"/>
      <c r="AB30" s="31"/>
      <c r="AC30" s="37"/>
      <c r="AD30" s="31"/>
      <c r="AE30" s="37"/>
      <c r="AF30" s="31"/>
      <c r="AG30" s="37"/>
      <c r="AH30" s="31"/>
      <c r="AI30" s="37"/>
      <c r="AJ30" s="31"/>
      <c r="AK30" s="37"/>
      <c r="AL30" s="31"/>
      <c r="AM30" s="37"/>
      <c r="AN30" s="31"/>
      <c r="AO30" s="236"/>
    </row>
    <row r="31" spans="2:41" s="20" customFormat="1" ht="10.5" customHeight="1" x14ac:dyDescent="0.25">
      <c r="B31" s="52">
        <v>13</v>
      </c>
      <c r="C31" s="52"/>
      <c r="D31" s="24" t="s">
        <v>528</v>
      </c>
      <c r="E31" s="37">
        <v>17.151</v>
      </c>
      <c r="F31" s="25"/>
      <c r="G31" s="37">
        <v>16.07</v>
      </c>
      <c r="H31" s="25"/>
      <c r="I31" s="37">
        <v>10.635999999999999</v>
      </c>
      <c r="J31" s="25"/>
      <c r="K31" s="37">
        <v>9.5120000000000005</v>
      </c>
      <c r="L31" s="25"/>
      <c r="M31" s="37">
        <v>11.15</v>
      </c>
      <c r="N31" s="25"/>
      <c r="O31" s="37">
        <v>5.8010000000000002</v>
      </c>
      <c r="P31" s="25"/>
      <c r="Q31" s="37">
        <v>3.7440000000000002</v>
      </c>
      <c r="R31" s="25"/>
      <c r="S31" s="92">
        <v>14.48</v>
      </c>
      <c r="T31" s="25"/>
      <c r="U31" s="37">
        <v>12.617175</v>
      </c>
      <c r="V31" s="25"/>
      <c r="W31" s="37">
        <v>16.735879999999998</v>
      </c>
      <c r="X31" s="25"/>
      <c r="Y31" s="37">
        <v>49.590899999999991</v>
      </c>
      <c r="Z31" s="25"/>
      <c r="AA31" s="37">
        <v>5.3714933320537535</v>
      </c>
      <c r="AB31" s="31"/>
      <c r="AC31" s="37">
        <v>1.6594515794032831</v>
      </c>
      <c r="AD31" s="31"/>
      <c r="AE31" s="37">
        <v>2.8627844247257097</v>
      </c>
      <c r="AF31" s="31"/>
      <c r="AG31" s="37">
        <v>4.6403500000000006</v>
      </c>
      <c r="AH31" s="31"/>
      <c r="AI31" s="37"/>
      <c r="AJ31" s="31"/>
      <c r="AK31" s="37"/>
      <c r="AL31" s="31"/>
      <c r="AM31" s="37"/>
      <c r="AN31" s="31"/>
      <c r="AO31" s="236"/>
    </row>
    <row r="32" spans="2:41" s="20" customFormat="1" ht="10.5" customHeight="1" x14ac:dyDescent="0.25">
      <c r="B32" s="52"/>
      <c r="C32" s="52"/>
      <c r="D32" s="78" t="s">
        <v>529</v>
      </c>
      <c r="E32" s="37"/>
      <c r="F32" s="25"/>
      <c r="G32" s="37"/>
      <c r="H32" s="25"/>
      <c r="I32" s="37"/>
      <c r="J32" s="25"/>
      <c r="K32" s="37"/>
      <c r="L32" s="25"/>
      <c r="M32" s="37"/>
      <c r="N32" s="25"/>
      <c r="O32" s="37"/>
      <c r="P32" s="25"/>
      <c r="Q32" s="37"/>
      <c r="R32" s="25"/>
      <c r="S32" s="92"/>
      <c r="T32" s="25"/>
      <c r="U32" s="37"/>
      <c r="V32" s="25"/>
      <c r="W32" s="37"/>
      <c r="X32" s="25"/>
      <c r="Y32" s="37"/>
      <c r="Z32" s="25"/>
      <c r="AA32" s="37"/>
      <c r="AB32" s="31"/>
      <c r="AC32" s="37"/>
      <c r="AD32" s="31"/>
      <c r="AE32" s="37"/>
      <c r="AF32" s="31"/>
      <c r="AG32" s="37"/>
      <c r="AH32" s="31"/>
      <c r="AI32" s="37"/>
      <c r="AJ32" s="31"/>
      <c r="AK32" s="37"/>
      <c r="AL32" s="31"/>
      <c r="AM32" s="37"/>
      <c r="AN32" s="31"/>
      <c r="AO32" s="236"/>
    </row>
    <row r="33" spans="2:41" s="20" customFormat="1" ht="10.5" customHeight="1" x14ac:dyDescent="0.25">
      <c r="B33" s="52"/>
      <c r="C33" s="52"/>
      <c r="D33" s="179"/>
      <c r="E33" s="37"/>
      <c r="F33" s="25"/>
      <c r="G33" s="37"/>
      <c r="H33" s="25"/>
      <c r="I33" s="37"/>
      <c r="J33" s="25"/>
      <c r="K33" s="37"/>
      <c r="L33" s="25"/>
      <c r="M33" s="37"/>
      <c r="N33" s="25"/>
      <c r="O33" s="37"/>
      <c r="P33" s="25"/>
      <c r="Q33" s="37"/>
      <c r="R33" s="25"/>
      <c r="S33" s="92"/>
      <c r="T33" s="25"/>
      <c r="U33" s="37"/>
      <c r="V33" s="25"/>
      <c r="W33" s="37"/>
      <c r="X33" s="25"/>
      <c r="Y33" s="37"/>
      <c r="Z33" s="25"/>
      <c r="AA33" s="37"/>
      <c r="AB33" s="31"/>
      <c r="AC33" s="37"/>
      <c r="AD33" s="31"/>
      <c r="AE33" s="37"/>
      <c r="AF33" s="31"/>
      <c r="AG33" s="37"/>
      <c r="AH33" s="31"/>
      <c r="AI33" s="37"/>
      <c r="AJ33" s="31"/>
      <c r="AK33" s="37"/>
      <c r="AL33" s="31"/>
      <c r="AM33" s="37"/>
      <c r="AN33" s="31"/>
      <c r="AO33" s="236"/>
    </row>
    <row r="34" spans="2:41" s="20" customFormat="1" ht="10.5" customHeight="1" x14ac:dyDescent="0.25">
      <c r="B34" s="52">
        <v>14</v>
      </c>
      <c r="C34" s="52"/>
      <c r="D34" s="26" t="s">
        <v>585</v>
      </c>
      <c r="E34" s="82">
        <v>2101.585</v>
      </c>
      <c r="F34" s="83"/>
      <c r="G34" s="82">
        <v>2038.0550000000001</v>
      </c>
      <c r="H34" s="83"/>
      <c r="I34" s="82">
        <v>2005.6679999999999</v>
      </c>
      <c r="J34" s="83"/>
      <c r="K34" s="82">
        <v>2238.9530099999997</v>
      </c>
      <c r="L34" s="83"/>
      <c r="M34" s="82">
        <v>2434.5704799999999</v>
      </c>
      <c r="N34" s="83"/>
      <c r="O34" s="82">
        <v>2389.2421900000013</v>
      </c>
      <c r="P34" s="83"/>
      <c r="Q34" s="82">
        <v>2432.5627200000008</v>
      </c>
      <c r="R34" s="83"/>
      <c r="S34" s="158">
        <v>2924.9429999999998</v>
      </c>
      <c r="T34" s="83"/>
      <c r="U34" s="82">
        <v>2742.8425964666676</v>
      </c>
      <c r="V34" s="83"/>
      <c r="W34" s="82">
        <v>2464.0079700000006</v>
      </c>
      <c r="X34" s="83"/>
      <c r="Y34" s="82">
        <v>2712.5726700000005</v>
      </c>
      <c r="Z34" s="83"/>
      <c r="AA34" s="82">
        <v>3241.0764617698014</v>
      </c>
      <c r="AB34" s="31"/>
      <c r="AC34" s="82">
        <v>3233.1480883782806</v>
      </c>
      <c r="AD34" s="31"/>
      <c r="AE34" s="82">
        <v>3209.370626247457</v>
      </c>
      <c r="AF34" s="31" t="s">
        <v>93</v>
      </c>
      <c r="AG34" s="82">
        <v>3274.1632933333331</v>
      </c>
      <c r="AH34" s="31"/>
      <c r="AI34" s="82"/>
      <c r="AJ34" s="31"/>
      <c r="AK34" s="82"/>
      <c r="AL34" s="31"/>
      <c r="AM34" s="82"/>
      <c r="AN34" s="31"/>
      <c r="AO34" s="92"/>
    </row>
    <row r="35" spans="2:41" s="20" customFormat="1" ht="6" customHeight="1" x14ac:dyDescent="0.25">
      <c r="B35" s="94"/>
      <c r="C35" s="94"/>
      <c r="D35" s="87"/>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2"/>
    </row>
    <row r="36" spans="2:41" s="20" customFormat="1" ht="6" customHeight="1" x14ac:dyDescent="0.25">
      <c r="D36" s="24"/>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row>
    <row r="37" spans="2:41" s="20" customFormat="1" x14ac:dyDescent="0.25">
      <c r="B37" s="648"/>
      <c r="C37" s="55"/>
      <c r="D37" s="55" t="s">
        <v>471</v>
      </c>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231"/>
    </row>
    <row r="38" spans="2:41" s="20" customFormat="1" x14ac:dyDescent="0.25">
      <c r="B38" s="650"/>
      <c r="C38" s="180"/>
      <c r="D38" s="55" t="s">
        <v>549</v>
      </c>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231"/>
    </row>
    <row r="39" spans="2:41" s="20" customFormat="1" ht="6" customHeight="1" x14ac:dyDescent="0.25">
      <c r="B39" s="154"/>
      <c r="C39" s="154"/>
      <c r="D39" s="96"/>
      <c r="E39" s="97"/>
      <c r="F39" s="97"/>
      <c r="G39" s="97"/>
      <c r="H39" s="97"/>
      <c r="I39" s="97"/>
      <c r="J39" s="97"/>
      <c r="K39" s="97"/>
      <c r="L39" s="97"/>
      <c r="M39" s="97"/>
      <c r="N39" s="97"/>
      <c r="O39" s="97"/>
      <c r="P39" s="97"/>
      <c r="Q39" s="97"/>
      <c r="R39" s="97"/>
      <c r="S39" s="97"/>
      <c r="T39" s="97"/>
      <c r="U39" s="97"/>
      <c r="V39" s="97"/>
      <c r="W39" s="97"/>
      <c r="X39" s="97"/>
      <c r="Y39" s="97"/>
      <c r="Z39" s="97"/>
      <c r="AA39" s="214"/>
      <c r="AB39" s="214"/>
      <c r="AC39" s="386"/>
      <c r="AD39" s="386"/>
      <c r="AE39" s="464"/>
      <c r="AF39" s="464"/>
      <c r="AG39" s="464"/>
      <c r="AH39" s="464"/>
      <c r="AI39" s="464"/>
      <c r="AJ39" s="464"/>
      <c r="AK39" s="464"/>
      <c r="AL39" s="464"/>
      <c r="AM39" s="97"/>
      <c r="AN39" s="97"/>
      <c r="AO39" s="231"/>
    </row>
    <row r="40" spans="2:41" s="20" customFormat="1" ht="6" customHeight="1" x14ac:dyDescent="0.25">
      <c r="B40" s="52"/>
      <c r="C40" s="52"/>
      <c r="D40" s="24"/>
      <c r="F40" s="25"/>
      <c r="H40" s="25"/>
      <c r="J40" s="25"/>
      <c r="L40" s="25"/>
      <c r="N40" s="25"/>
      <c r="P40" s="25"/>
      <c r="R40" s="25"/>
      <c r="S40" s="25"/>
      <c r="T40" s="25"/>
      <c r="V40" s="25"/>
      <c r="W40" s="25"/>
      <c r="X40" s="25"/>
      <c r="Y40" s="25"/>
      <c r="Z40" s="25"/>
      <c r="AA40" s="212"/>
      <c r="AB40" s="212"/>
      <c r="AC40" s="385"/>
      <c r="AD40" s="385"/>
      <c r="AE40" s="461"/>
      <c r="AF40" s="461"/>
      <c r="AG40" s="461"/>
      <c r="AH40" s="461"/>
      <c r="AI40" s="461"/>
      <c r="AJ40" s="461"/>
      <c r="AK40" s="461"/>
      <c r="AL40" s="461"/>
      <c r="AM40" s="25"/>
      <c r="AN40" s="25"/>
      <c r="AO40" s="236"/>
    </row>
    <row r="41" spans="2:41" s="20" customFormat="1" ht="10.5" customHeight="1" x14ac:dyDescent="0.25">
      <c r="B41" s="52">
        <v>15</v>
      </c>
      <c r="C41" s="52"/>
      <c r="D41" s="24" t="s">
        <v>503</v>
      </c>
      <c r="E41" s="37">
        <v>1</v>
      </c>
      <c r="F41" s="92"/>
      <c r="G41" s="37">
        <v>1.6228589999999998</v>
      </c>
      <c r="H41" s="92"/>
      <c r="I41" s="37">
        <v>0.31129800000000002</v>
      </c>
      <c r="J41" s="92"/>
      <c r="K41" s="37">
        <v>0.46454399999999996</v>
      </c>
      <c r="L41" s="92"/>
      <c r="M41" s="37">
        <v>0.25008199999999997</v>
      </c>
      <c r="N41" s="92"/>
      <c r="O41" s="37">
        <v>0.46603</v>
      </c>
      <c r="P41" s="92"/>
      <c r="Q41" s="37">
        <v>0.30595499999999998</v>
      </c>
      <c r="R41" s="92"/>
      <c r="S41" s="92">
        <v>0.41858986610004184</v>
      </c>
      <c r="T41" s="92"/>
      <c r="U41" s="37">
        <v>9.5194199999999993E-2</v>
      </c>
      <c r="V41" s="92"/>
      <c r="W41" s="37">
        <v>0.11212180000000001</v>
      </c>
      <c r="X41" s="92"/>
      <c r="Y41" s="37">
        <v>1.46E-2</v>
      </c>
      <c r="Z41" s="92"/>
      <c r="AA41" s="37">
        <v>5.1999999999999998E-3</v>
      </c>
      <c r="AB41" s="31"/>
      <c r="AC41" s="37">
        <v>0.104654</v>
      </c>
      <c r="AD41" s="31"/>
      <c r="AE41" s="37">
        <v>0.30663799999999997</v>
      </c>
      <c r="AF41" s="92"/>
      <c r="AG41" s="37">
        <v>0.30199999999999999</v>
      </c>
      <c r="AH41" s="92"/>
      <c r="AI41" s="37"/>
      <c r="AJ41" s="92"/>
      <c r="AK41" s="37"/>
      <c r="AL41" s="92"/>
      <c r="AM41" s="37"/>
      <c r="AN41" s="92"/>
      <c r="AO41" s="92"/>
    </row>
    <row r="42" spans="2:41" s="20" customFormat="1" ht="10.5" customHeight="1" x14ac:dyDescent="0.25">
      <c r="B42" s="52"/>
      <c r="C42" s="52"/>
      <c r="D42" s="78" t="s">
        <v>504</v>
      </c>
      <c r="E42" s="37"/>
      <c r="F42" s="92"/>
      <c r="G42" s="37"/>
      <c r="H42" s="92"/>
      <c r="I42" s="37"/>
      <c r="J42" s="92"/>
      <c r="K42" s="37"/>
      <c r="L42" s="92"/>
      <c r="M42" s="37"/>
      <c r="N42" s="92"/>
      <c r="O42" s="37"/>
      <c r="P42" s="92"/>
      <c r="Q42" s="37"/>
      <c r="R42" s="92"/>
      <c r="S42" s="92"/>
      <c r="T42" s="92"/>
      <c r="U42" s="37"/>
      <c r="V42" s="92"/>
      <c r="W42" s="37"/>
      <c r="X42" s="92"/>
      <c r="Y42" s="37"/>
      <c r="Z42" s="92"/>
      <c r="AA42" s="37"/>
      <c r="AB42" s="31"/>
      <c r="AC42" s="37"/>
      <c r="AD42" s="31"/>
      <c r="AE42" s="37"/>
      <c r="AF42" s="92"/>
      <c r="AG42" s="37"/>
      <c r="AH42" s="92"/>
      <c r="AI42" s="37"/>
      <c r="AJ42" s="92"/>
      <c r="AK42" s="37"/>
      <c r="AL42" s="92"/>
      <c r="AM42" s="37"/>
      <c r="AN42" s="92"/>
      <c r="AO42" s="92"/>
    </row>
    <row r="43" spans="2:41" s="20" customFormat="1" ht="10.5" customHeight="1" x14ac:dyDescent="0.25">
      <c r="B43" s="52">
        <v>16</v>
      </c>
      <c r="C43" s="52"/>
      <c r="D43" s="24" t="s">
        <v>505</v>
      </c>
      <c r="E43" s="37">
        <v>254.017</v>
      </c>
      <c r="F43" s="92"/>
      <c r="G43" s="37">
        <v>237.26300000000001</v>
      </c>
      <c r="H43" s="92"/>
      <c r="I43" s="37">
        <v>252.87652</v>
      </c>
      <c r="J43" s="92"/>
      <c r="K43" s="37">
        <v>297.79557400000004</v>
      </c>
      <c r="L43" s="92"/>
      <c r="M43" s="37">
        <v>327.50411200000002</v>
      </c>
      <c r="N43" s="92"/>
      <c r="O43" s="37">
        <v>321.08691800000003</v>
      </c>
      <c r="P43" s="92"/>
      <c r="Q43" s="37">
        <v>319.91465999999997</v>
      </c>
      <c r="R43" s="92"/>
      <c r="S43" s="92">
        <v>361.15021255129085</v>
      </c>
      <c r="T43" s="92"/>
      <c r="U43" s="37">
        <v>336.49702934999988</v>
      </c>
      <c r="V43" s="92"/>
      <c r="W43" s="37">
        <v>244.24829702000005</v>
      </c>
      <c r="X43" s="92"/>
      <c r="Y43" s="37">
        <v>299.30600631499999</v>
      </c>
      <c r="Z43" s="92"/>
      <c r="AA43" s="37">
        <v>316.1053660062031</v>
      </c>
      <c r="AB43" s="31"/>
      <c r="AC43" s="37">
        <v>279.30224140025041</v>
      </c>
      <c r="AD43" s="31"/>
      <c r="AE43" s="37">
        <v>293.90320712518269</v>
      </c>
      <c r="AF43" s="92"/>
      <c r="AG43" s="37">
        <v>292.22612153500006</v>
      </c>
      <c r="AH43" s="92"/>
      <c r="AI43" s="37"/>
      <c r="AJ43" s="92"/>
      <c r="AK43" s="37"/>
      <c r="AL43" s="92"/>
      <c r="AM43" s="37"/>
      <c r="AN43" s="92"/>
      <c r="AO43" s="92"/>
    </row>
    <row r="44" spans="2:41" s="20" customFormat="1" ht="10.5" customHeight="1" x14ac:dyDescent="0.25">
      <c r="B44" s="52"/>
      <c r="C44" s="52"/>
      <c r="D44" s="78" t="s">
        <v>506</v>
      </c>
      <c r="E44" s="37"/>
      <c r="F44" s="92"/>
      <c r="G44" s="37"/>
      <c r="H44" s="92"/>
      <c r="I44" s="37"/>
      <c r="J44" s="92"/>
      <c r="K44" s="37"/>
      <c r="L44" s="92"/>
      <c r="M44" s="37"/>
      <c r="N44" s="92"/>
      <c r="O44" s="37"/>
      <c r="P44" s="92"/>
      <c r="Q44" s="37"/>
      <c r="R44" s="92"/>
      <c r="S44" s="92"/>
      <c r="T44" s="92"/>
      <c r="U44" s="37"/>
      <c r="V44" s="92"/>
      <c r="W44" s="37"/>
      <c r="X44" s="92"/>
      <c r="Y44" s="37"/>
      <c r="Z44" s="92"/>
      <c r="AA44" s="37"/>
      <c r="AB44" s="31"/>
      <c r="AC44" s="37"/>
      <c r="AD44" s="31"/>
      <c r="AE44" s="37"/>
      <c r="AF44" s="92"/>
      <c r="AG44" s="37"/>
      <c r="AH44" s="92"/>
      <c r="AI44" s="37"/>
      <c r="AJ44" s="92"/>
      <c r="AK44" s="37"/>
      <c r="AL44" s="92"/>
      <c r="AM44" s="37"/>
      <c r="AN44" s="92"/>
      <c r="AO44" s="92"/>
    </row>
    <row r="45" spans="2:41" s="20" customFormat="1" ht="10.5" customHeight="1" x14ac:dyDescent="0.25">
      <c r="B45" s="52">
        <v>17</v>
      </c>
      <c r="C45" s="52"/>
      <c r="D45" s="24" t="s">
        <v>507</v>
      </c>
      <c r="E45" s="37">
        <v>158.32425800000001</v>
      </c>
      <c r="F45" s="92"/>
      <c r="G45" s="37">
        <v>152.80039300000001</v>
      </c>
      <c r="H45" s="92"/>
      <c r="I45" s="37">
        <v>155.11778200000001</v>
      </c>
      <c r="J45" s="92"/>
      <c r="K45" s="37">
        <v>167.316464</v>
      </c>
      <c r="L45" s="92"/>
      <c r="M45" s="37">
        <v>184.15632300000001</v>
      </c>
      <c r="N45" s="92"/>
      <c r="O45" s="37">
        <v>196.64535100000001</v>
      </c>
      <c r="P45" s="92"/>
      <c r="Q45" s="37">
        <v>214.82230300000001</v>
      </c>
      <c r="R45" s="92"/>
      <c r="S45" s="92">
        <v>277.98431826970199</v>
      </c>
      <c r="T45" s="92"/>
      <c r="U45" s="37">
        <v>279.60174995</v>
      </c>
      <c r="V45" s="92"/>
      <c r="W45" s="37">
        <v>271.97757443000006</v>
      </c>
      <c r="X45" s="92"/>
      <c r="Y45" s="37">
        <v>304.17911670000001</v>
      </c>
      <c r="Z45" s="92"/>
      <c r="AA45" s="37">
        <v>316.22936948975126</v>
      </c>
      <c r="AB45" s="31"/>
      <c r="AC45" s="37">
        <v>415.73786670065311</v>
      </c>
      <c r="AD45" s="31"/>
      <c r="AE45" s="37">
        <v>521.03226200493793</v>
      </c>
      <c r="AF45" s="92"/>
      <c r="AG45" s="37">
        <v>528.18613471000003</v>
      </c>
      <c r="AH45" s="92"/>
      <c r="AI45" s="37"/>
      <c r="AJ45" s="92"/>
      <c r="AK45" s="37"/>
      <c r="AL45" s="92"/>
      <c r="AM45" s="37"/>
      <c r="AN45" s="92"/>
      <c r="AO45" s="92"/>
    </row>
    <row r="46" spans="2:41" s="20" customFormat="1" ht="10.5" customHeight="1" x14ac:dyDescent="0.25">
      <c r="B46" s="52"/>
      <c r="C46" s="52"/>
      <c r="D46" s="78" t="s">
        <v>508</v>
      </c>
      <c r="E46" s="37"/>
      <c r="F46" s="92"/>
      <c r="G46" s="37"/>
      <c r="H46" s="92"/>
      <c r="I46" s="37"/>
      <c r="J46" s="92"/>
      <c r="K46" s="37"/>
      <c r="L46" s="92"/>
      <c r="M46" s="37"/>
      <c r="N46" s="92"/>
      <c r="O46" s="37"/>
      <c r="P46" s="92"/>
      <c r="Q46" s="37"/>
      <c r="R46" s="92"/>
      <c r="S46" s="92"/>
      <c r="T46" s="92"/>
      <c r="U46" s="37"/>
      <c r="V46" s="92"/>
      <c r="W46" s="37"/>
      <c r="X46" s="92"/>
      <c r="Y46" s="37"/>
      <c r="Z46" s="92"/>
      <c r="AA46" s="37"/>
      <c r="AB46" s="31"/>
      <c r="AC46" s="37"/>
      <c r="AD46" s="31"/>
      <c r="AE46" s="37"/>
      <c r="AF46" s="92"/>
      <c r="AG46" s="37"/>
      <c r="AH46" s="92"/>
      <c r="AI46" s="37"/>
      <c r="AJ46" s="92"/>
      <c r="AK46" s="37"/>
      <c r="AL46" s="92"/>
      <c r="AM46" s="37"/>
      <c r="AN46" s="92"/>
      <c r="AO46" s="92"/>
    </row>
    <row r="47" spans="2:41" s="20" customFormat="1" ht="10.5" customHeight="1" x14ac:dyDescent="0.25">
      <c r="B47" s="52">
        <v>18</v>
      </c>
      <c r="C47" s="52"/>
      <c r="D47" s="24" t="s">
        <v>509</v>
      </c>
      <c r="E47" s="37">
        <v>30.720705000000002</v>
      </c>
      <c r="F47" s="92"/>
      <c r="G47" s="37">
        <v>24.419746</v>
      </c>
      <c r="H47" s="92"/>
      <c r="I47" s="37">
        <v>21.265740000000001</v>
      </c>
      <c r="J47" s="92"/>
      <c r="K47" s="37">
        <v>11.708912</v>
      </c>
      <c r="L47" s="92"/>
      <c r="M47" s="37">
        <v>8.7318259999999999</v>
      </c>
      <c r="N47" s="92"/>
      <c r="O47" s="37">
        <v>14.512570999999999</v>
      </c>
      <c r="P47" s="92"/>
      <c r="Q47" s="37">
        <v>10.494513999999999</v>
      </c>
      <c r="R47" s="92"/>
      <c r="S47" s="92">
        <v>9.8563261157448796</v>
      </c>
      <c r="T47" s="92"/>
      <c r="U47" s="37">
        <v>5.5653342600000002</v>
      </c>
      <c r="V47" s="92"/>
      <c r="W47" s="37">
        <v>5.8035349500000013</v>
      </c>
      <c r="X47" s="92"/>
      <c r="Y47" s="37">
        <v>6.1407081499999991</v>
      </c>
      <c r="Z47" s="92"/>
      <c r="AA47" s="37">
        <v>3.8194419888608868</v>
      </c>
      <c r="AB47" s="31"/>
      <c r="AC47" s="37">
        <v>5.0442109790750846</v>
      </c>
      <c r="AD47" s="31"/>
      <c r="AE47" s="37">
        <v>3.335708716554846</v>
      </c>
      <c r="AF47" s="92"/>
      <c r="AG47" s="37">
        <v>2.4688727500000001</v>
      </c>
      <c r="AH47" s="92"/>
      <c r="AI47" s="37"/>
      <c r="AJ47" s="92"/>
      <c r="AK47" s="37"/>
      <c r="AL47" s="92"/>
      <c r="AM47" s="37"/>
      <c r="AN47" s="92"/>
      <c r="AO47" s="92"/>
    </row>
    <row r="48" spans="2:41" s="20" customFormat="1" ht="10.5" customHeight="1" x14ac:dyDescent="0.25">
      <c r="B48" s="52"/>
      <c r="C48" s="52"/>
      <c r="D48" s="78" t="s">
        <v>510</v>
      </c>
      <c r="E48" s="37"/>
      <c r="F48" s="92"/>
      <c r="G48" s="37"/>
      <c r="H48" s="92"/>
      <c r="I48" s="37"/>
      <c r="J48" s="92"/>
      <c r="K48" s="37"/>
      <c r="L48" s="92"/>
      <c r="M48" s="37"/>
      <c r="N48" s="92"/>
      <c r="O48" s="37"/>
      <c r="P48" s="92"/>
      <c r="Q48" s="37"/>
      <c r="R48" s="92"/>
      <c r="S48" s="92"/>
      <c r="T48" s="92"/>
      <c r="U48" s="37"/>
      <c r="V48" s="92"/>
      <c r="W48" s="37"/>
      <c r="X48" s="92"/>
      <c r="Y48" s="37"/>
      <c r="Z48" s="92"/>
      <c r="AA48" s="37"/>
      <c r="AB48" s="31"/>
      <c r="AC48" s="37"/>
      <c r="AD48" s="31"/>
      <c r="AE48" s="37"/>
      <c r="AF48" s="92"/>
      <c r="AG48" s="37"/>
      <c r="AH48" s="92"/>
      <c r="AI48" s="37"/>
      <c r="AJ48" s="92"/>
      <c r="AK48" s="37"/>
      <c r="AL48" s="92"/>
      <c r="AM48" s="37"/>
      <c r="AN48" s="92"/>
      <c r="AO48" s="92"/>
    </row>
    <row r="49" spans="2:43" s="20" customFormat="1" ht="10.5" customHeight="1" x14ac:dyDescent="0.25">
      <c r="B49" s="52">
        <v>19</v>
      </c>
      <c r="C49" s="52"/>
      <c r="D49" s="24" t="s">
        <v>511</v>
      </c>
      <c r="E49" s="37">
        <v>21.056151999999997</v>
      </c>
      <c r="F49" s="92"/>
      <c r="G49" s="37">
        <v>20.916087999999998</v>
      </c>
      <c r="H49" s="92"/>
      <c r="I49" s="37">
        <v>19.321749000000001</v>
      </c>
      <c r="J49" s="92"/>
      <c r="K49" s="37">
        <v>35.539945000000003</v>
      </c>
      <c r="L49" s="92"/>
      <c r="M49" s="37">
        <v>44.472085</v>
      </c>
      <c r="N49" s="92"/>
      <c r="O49" s="37">
        <v>37.523485999999998</v>
      </c>
      <c r="P49" s="92"/>
      <c r="Q49" s="37">
        <v>28.498416000000002</v>
      </c>
      <c r="R49" s="92"/>
      <c r="S49" s="92">
        <v>25.15226212196411</v>
      </c>
      <c r="T49" s="92"/>
      <c r="U49" s="37">
        <v>34.398748370000007</v>
      </c>
      <c r="V49" s="92"/>
      <c r="W49" s="37">
        <v>32.534535240000004</v>
      </c>
      <c r="X49" s="92"/>
      <c r="Y49" s="37">
        <v>30.015422040000001</v>
      </c>
      <c r="Z49" s="92"/>
      <c r="AA49" s="37">
        <v>16.042975330000001</v>
      </c>
      <c r="AB49" s="31"/>
      <c r="AC49" s="37">
        <v>7.3804215700000002</v>
      </c>
      <c r="AD49" s="31"/>
      <c r="AE49" s="37">
        <v>4.4334046100000002</v>
      </c>
      <c r="AF49" s="92"/>
      <c r="AG49" s="37">
        <v>2.7906067400000003</v>
      </c>
      <c r="AH49" s="92"/>
      <c r="AI49" s="37"/>
      <c r="AJ49" s="92"/>
      <c r="AK49" s="37"/>
      <c r="AL49" s="92"/>
      <c r="AM49" s="37"/>
      <c r="AN49" s="92"/>
      <c r="AO49" s="92"/>
    </row>
    <row r="50" spans="2:43" s="20" customFormat="1" ht="10.5" customHeight="1" x14ac:dyDescent="0.25">
      <c r="B50" s="52"/>
      <c r="C50" s="52"/>
      <c r="D50" s="78" t="s">
        <v>512</v>
      </c>
      <c r="E50" s="37"/>
      <c r="F50" s="92"/>
      <c r="G50" s="37"/>
      <c r="H50" s="92"/>
      <c r="I50" s="37"/>
      <c r="J50" s="92"/>
      <c r="K50" s="37"/>
      <c r="L50" s="92"/>
      <c r="M50" s="37"/>
      <c r="N50" s="92"/>
      <c r="O50" s="37"/>
      <c r="P50" s="92"/>
      <c r="Q50" s="37"/>
      <c r="R50" s="92"/>
      <c r="S50" s="92"/>
      <c r="T50" s="92"/>
      <c r="U50" s="37"/>
      <c r="V50" s="92"/>
      <c r="W50" s="37"/>
      <c r="X50" s="92"/>
      <c r="Y50" s="37"/>
      <c r="Z50" s="92"/>
      <c r="AA50" s="37"/>
      <c r="AB50" s="31"/>
      <c r="AC50" s="37"/>
      <c r="AD50" s="31"/>
      <c r="AE50" s="37"/>
      <c r="AF50" s="92"/>
      <c r="AG50" s="37"/>
      <c r="AH50" s="92"/>
      <c r="AI50" s="37"/>
      <c r="AJ50" s="92"/>
      <c r="AK50" s="37"/>
      <c r="AL50" s="92"/>
      <c r="AM50" s="37"/>
      <c r="AN50" s="92"/>
      <c r="AO50" s="92"/>
    </row>
    <row r="51" spans="2:43" s="20" customFormat="1" ht="10.5" customHeight="1" x14ac:dyDescent="0.25">
      <c r="B51" s="52">
        <v>20</v>
      </c>
      <c r="C51" s="52"/>
      <c r="D51" s="24" t="s">
        <v>513</v>
      </c>
      <c r="E51" s="37">
        <v>132.68631400000001</v>
      </c>
      <c r="F51" s="92"/>
      <c r="G51" s="37">
        <v>114.913346</v>
      </c>
      <c r="H51" s="92"/>
      <c r="I51" s="37">
        <v>100.66021000000001</v>
      </c>
      <c r="J51" s="92"/>
      <c r="K51" s="37">
        <v>103.899027</v>
      </c>
      <c r="L51" s="92"/>
      <c r="M51" s="37">
        <v>101.101535</v>
      </c>
      <c r="N51" s="92"/>
      <c r="O51" s="37">
        <v>95.228888999999995</v>
      </c>
      <c r="P51" s="92"/>
      <c r="Q51" s="37">
        <v>95.230306999999996</v>
      </c>
      <c r="R51" s="92"/>
      <c r="S51" s="92">
        <v>78.355520999999996</v>
      </c>
      <c r="T51" s="92"/>
      <c r="U51" s="37">
        <v>74.627496790000023</v>
      </c>
      <c r="V51" s="92"/>
      <c r="W51" s="37">
        <v>62.042565740000001</v>
      </c>
      <c r="X51" s="92"/>
      <c r="Y51" s="37">
        <v>70.710374219999991</v>
      </c>
      <c r="Z51" s="92"/>
      <c r="AA51" s="37">
        <v>77.629211599999991</v>
      </c>
      <c r="AB51" s="31"/>
      <c r="AC51" s="37">
        <v>90.13790419</v>
      </c>
      <c r="AD51" s="31"/>
      <c r="AE51" s="37">
        <v>71.820938530000006</v>
      </c>
      <c r="AF51" s="92"/>
      <c r="AG51" s="37">
        <v>64.972685970000001</v>
      </c>
      <c r="AH51" s="92"/>
      <c r="AI51" s="37"/>
      <c r="AJ51" s="92"/>
      <c r="AK51" s="37"/>
      <c r="AL51" s="92"/>
      <c r="AM51" s="37"/>
      <c r="AN51" s="92"/>
      <c r="AO51" s="92"/>
    </row>
    <row r="52" spans="2:43" s="20" customFormat="1" ht="10.5" customHeight="1" x14ac:dyDescent="0.25">
      <c r="B52" s="52"/>
      <c r="C52" s="52"/>
      <c r="D52" s="78" t="s">
        <v>514</v>
      </c>
      <c r="E52" s="37"/>
      <c r="F52" s="92"/>
      <c r="G52" s="37"/>
      <c r="H52" s="92"/>
      <c r="I52" s="37"/>
      <c r="J52" s="92"/>
      <c r="K52" s="37"/>
      <c r="L52" s="92"/>
      <c r="M52" s="37"/>
      <c r="N52" s="92"/>
      <c r="O52" s="37"/>
      <c r="P52" s="92"/>
      <c r="Q52" s="37"/>
      <c r="R52" s="92"/>
      <c r="S52" s="92"/>
      <c r="T52" s="92"/>
      <c r="U52" s="37"/>
      <c r="V52" s="92"/>
      <c r="W52" s="37"/>
      <c r="X52" s="92"/>
      <c r="Y52" s="37"/>
      <c r="Z52" s="92"/>
      <c r="AA52" s="37"/>
      <c r="AB52" s="31"/>
      <c r="AC52" s="37"/>
      <c r="AD52" s="31"/>
      <c r="AE52" s="37"/>
      <c r="AF52" s="92"/>
      <c r="AG52" s="37"/>
      <c r="AH52" s="92"/>
      <c r="AI52" s="37"/>
      <c r="AJ52" s="92"/>
      <c r="AK52" s="37"/>
      <c r="AL52" s="92"/>
      <c r="AM52" s="37"/>
      <c r="AN52" s="92"/>
      <c r="AO52" s="92"/>
    </row>
    <row r="53" spans="2:43" s="20" customFormat="1" ht="10.5" customHeight="1" x14ac:dyDescent="0.25">
      <c r="B53" s="52">
        <v>21</v>
      </c>
      <c r="C53" s="52"/>
      <c r="D53" s="24" t="s">
        <v>515</v>
      </c>
      <c r="E53" s="37">
        <v>182.537218</v>
      </c>
      <c r="F53" s="92"/>
      <c r="G53" s="37">
        <v>191.90927199999999</v>
      </c>
      <c r="H53" s="92"/>
      <c r="I53" s="37">
        <v>174.98700200000002</v>
      </c>
      <c r="J53" s="92"/>
      <c r="K53" s="37">
        <v>188.76754</v>
      </c>
      <c r="L53" s="92"/>
      <c r="M53" s="37">
        <v>178.77723399999999</v>
      </c>
      <c r="N53" s="92"/>
      <c r="O53" s="37">
        <v>162.13837799999999</v>
      </c>
      <c r="P53" s="92"/>
      <c r="Q53" s="37">
        <v>183.22581700000001</v>
      </c>
      <c r="R53" s="92"/>
      <c r="S53" s="92">
        <v>174.50421476990195</v>
      </c>
      <c r="T53" s="92"/>
      <c r="U53" s="37">
        <v>147.74254874833329</v>
      </c>
      <c r="V53" s="92"/>
      <c r="W53" s="37">
        <v>147.94628422999997</v>
      </c>
      <c r="X53" s="92"/>
      <c r="Y53" s="37">
        <v>136.03876258</v>
      </c>
      <c r="Z53" s="92"/>
      <c r="AA53" s="37">
        <v>357.76084933848114</v>
      </c>
      <c r="AB53" s="31"/>
      <c r="AC53" s="37">
        <v>542.04764913210045</v>
      </c>
      <c r="AD53" s="31"/>
      <c r="AE53" s="37">
        <v>563.12756081207328</v>
      </c>
      <c r="AF53" s="92"/>
      <c r="AG53" s="37">
        <v>544.0418806696664</v>
      </c>
      <c r="AH53" s="92"/>
      <c r="AI53" s="37"/>
      <c r="AJ53" s="92"/>
      <c r="AK53" s="37"/>
      <c r="AL53" s="92"/>
      <c r="AM53" s="37"/>
      <c r="AN53" s="92"/>
      <c r="AO53" s="92"/>
    </row>
    <row r="54" spans="2:43" s="20" customFormat="1" ht="10.5" customHeight="1" x14ac:dyDescent="0.25">
      <c r="B54" s="52"/>
      <c r="C54" s="52"/>
      <c r="D54" s="78" t="s">
        <v>516</v>
      </c>
      <c r="E54" s="37"/>
      <c r="F54" s="92"/>
      <c r="G54" s="37"/>
      <c r="H54" s="92"/>
      <c r="I54" s="37"/>
      <c r="J54" s="92"/>
      <c r="K54" s="37"/>
      <c r="L54" s="92"/>
      <c r="M54" s="37"/>
      <c r="N54" s="92"/>
      <c r="O54" s="37"/>
      <c r="P54" s="92"/>
      <c r="Q54" s="37"/>
      <c r="R54" s="92"/>
      <c r="S54" s="92"/>
      <c r="T54" s="92"/>
      <c r="U54" s="37"/>
      <c r="V54" s="92"/>
      <c r="W54" s="37"/>
      <c r="X54" s="92"/>
      <c r="Y54" s="37"/>
      <c r="Z54" s="92"/>
      <c r="AA54" s="37"/>
      <c r="AB54" s="31"/>
      <c r="AC54" s="37"/>
      <c r="AD54" s="31"/>
      <c r="AE54" s="37"/>
      <c r="AF54" s="92"/>
      <c r="AG54" s="37"/>
      <c r="AH54" s="92"/>
      <c r="AI54" s="37"/>
      <c r="AJ54" s="92"/>
      <c r="AK54" s="37"/>
      <c r="AL54" s="92"/>
      <c r="AM54" s="37"/>
      <c r="AN54" s="92"/>
      <c r="AO54" s="92"/>
      <c r="AQ54" s="92"/>
    </row>
    <row r="55" spans="2:43" s="20" customFormat="1" ht="10.5" customHeight="1" x14ac:dyDescent="0.25">
      <c r="B55" s="52">
        <v>22</v>
      </c>
      <c r="C55" s="52"/>
      <c r="D55" s="24" t="s">
        <v>517</v>
      </c>
      <c r="E55" s="37">
        <v>10.007</v>
      </c>
      <c r="F55" s="92"/>
      <c r="G55" s="37">
        <v>13.645</v>
      </c>
      <c r="H55" s="92"/>
      <c r="I55" s="37">
        <v>20.726899</v>
      </c>
      <c r="J55" s="92"/>
      <c r="K55" s="37">
        <v>16.673552000000001</v>
      </c>
      <c r="L55" s="92"/>
      <c r="M55" s="37">
        <v>19.498062999999998</v>
      </c>
      <c r="N55" s="92"/>
      <c r="O55" s="37">
        <v>22.337645000000002</v>
      </c>
      <c r="P55" s="92"/>
      <c r="Q55" s="37">
        <v>14.885999999999999</v>
      </c>
      <c r="R55" s="92"/>
      <c r="S55" s="92">
        <v>20.521804051901896</v>
      </c>
      <c r="T55" s="92"/>
      <c r="U55" s="37">
        <v>3.1216721799999996</v>
      </c>
      <c r="V55" s="92"/>
      <c r="W55" s="37">
        <v>5.7472438000000015</v>
      </c>
      <c r="X55" s="92"/>
      <c r="Y55" s="37">
        <v>5.5209995100000002</v>
      </c>
      <c r="Z55" s="92"/>
      <c r="AA55" s="37">
        <v>6.9451215399999997</v>
      </c>
      <c r="AB55" s="31"/>
      <c r="AC55" s="37">
        <v>6.4884706799999998</v>
      </c>
      <c r="AD55" s="31"/>
      <c r="AE55" s="37">
        <v>12.514319069999999</v>
      </c>
      <c r="AF55" s="92"/>
      <c r="AG55" s="37">
        <v>14.323912290000001</v>
      </c>
      <c r="AH55" s="92"/>
      <c r="AI55" s="37"/>
      <c r="AJ55" s="92"/>
      <c r="AK55" s="37"/>
      <c r="AL55" s="92"/>
      <c r="AM55" s="37"/>
      <c r="AN55" s="92"/>
      <c r="AO55" s="92"/>
    </row>
    <row r="56" spans="2:43" s="20" customFormat="1" ht="10.5" customHeight="1" x14ac:dyDescent="0.25">
      <c r="B56" s="52"/>
      <c r="C56" s="52"/>
      <c r="D56" s="78" t="s">
        <v>518</v>
      </c>
      <c r="E56" s="37"/>
      <c r="F56" s="92"/>
      <c r="G56" s="37"/>
      <c r="H56" s="92"/>
      <c r="I56" s="37"/>
      <c r="J56" s="92"/>
      <c r="K56" s="37"/>
      <c r="L56" s="92"/>
      <c r="M56" s="37"/>
      <c r="N56" s="92"/>
      <c r="O56" s="37"/>
      <c r="P56" s="92"/>
      <c r="Q56" s="37"/>
      <c r="R56" s="92"/>
      <c r="S56" s="92"/>
      <c r="T56" s="92"/>
      <c r="U56" s="37"/>
      <c r="V56" s="92"/>
      <c r="W56" s="37"/>
      <c r="X56" s="92"/>
      <c r="Y56" s="37"/>
      <c r="Z56" s="92"/>
      <c r="AA56" s="37"/>
      <c r="AB56" s="31"/>
      <c r="AC56" s="37"/>
      <c r="AD56" s="31"/>
      <c r="AE56" s="37"/>
      <c r="AF56" s="92"/>
      <c r="AG56" s="37"/>
      <c r="AH56" s="92"/>
      <c r="AI56" s="37"/>
      <c r="AJ56" s="92"/>
      <c r="AK56" s="37"/>
      <c r="AL56" s="92"/>
      <c r="AM56" s="37"/>
      <c r="AN56" s="92"/>
      <c r="AO56" s="92"/>
    </row>
    <row r="57" spans="2:43" s="20" customFormat="1" ht="10.5" customHeight="1" x14ac:dyDescent="0.25">
      <c r="B57" s="52">
        <v>23</v>
      </c>
      <c r="C57" s="52"/>
      <c r="D57" s="24" t="s">
        <v>519</v>
      </c>
      <c r="E57" s="37">
        <v>33.931141000000004</v>
      </c>
      <c r="F57" s="92"/>
      <c r="G57" s="37">
        <v>32.855866999999996</v>
      </c>
      <c r="H57" s="92"/>
      <c r="I57" s="37">
        <v>32.609129000000003</v>
      </c>
      <c r="J57" s="92"/>
      <c r="K57" s="37">
        <v>36.599247000000005</v>
      </c>
      <c r="L57" s="92"/>
      <c r="M57" s="37">
        <v>36.491236000000001</v>
      </c>
      <c r="N57" s="92"/>
      <c r="O57" s="37">
        <v>38.935102000000001</v>
      </c>
      <c r="P57" s="92"/>
      <c r="Q57" s="37">
        <v>30.615788999999999</v>
      </c>
      <c r="R57" s="92"/>
      <c r="S57" s="92">
        <v>33.629485127141315</v>
      </c>
      <c r="T57" s="92"/>
      <c r="U57" s="37">
        <v>29.759030219999996</v>
      </c>
      <c r="V57" s="92"/>
      <c r="W57" s="37">
        <v>28.434953960000005</v>
      </c>
      <c r="X57" s="92"/>
      <c r="Y57" s="37">
        <v>37.416817470000005</v>
      </c>
      <c r="Z57" s="92"/>
      <c r="AA57" s="37">
        <v>41.367180032405905</v>
      </c>
      <c r="AB57" s="31"/>
      <c r="AC57" s="37">
        <v>35.322832330500574</v>
      </c>
      <c r="AD57" s="31"/>
      <c r="AE57" s="37">
        <v>36.237580130365636</v>
      </c>
      <c r="AF57" s="92"/>
      <c r="AG57" s="37">
        <v>39.348534831666676</v>
      </c>
      <c r="AH57" s="92"/>
      <c r="AI57" s="37"/>
      <c r="AJ57" s="92"/>
      <c r="AK57" s="37"/>
      <c r="AL57" s="92"/>
      <c r="AM57" s="37"/>
      <c r="AN57" s="92"/>
      <c r="AO57" s="92"/>
    </row>
    <row r="58" spans="2:43" s="20" customFormat="1" ht="10.5" customHeight="1" x14ac:dyDescent="0.25">
      <c r="B58" s="52"/>
      <c r="C58" s="52"/>
      <c r="D58" s="78" t="s">
        <v>520</v>
      </c>
      <c r="E58" s="37"/>
      <c r="F58" s="92"/>
      <c r="G58" s="37"/>
      <c r="H58" s="92"/>
      <c r="I58" s="37"/>
      <c r="J58" s="92"/>
      <c r="K58" s="37"/>
      <c r="L58" s="92"/>
      <c r="M58" s="37"/>
      <c r="N58" s="92"/>
      <c r="O58" s="37"/>
      <c r="P58" s="92"/>
      <c r="Q58" s="37"/>
      <c r="R58" s="92"/>
      <c r="S58" s="92"/>
      <c r="T58" s="92"/>
      <c r="U58" s="37"/>
      <c r="V58" s="92"/>
      <c r="X58" s="92"/>
      <c r="Y58" s="37"/>
      <c r="Z58" s="92"/>
      <c r="AA58" s="37"/>
      <c r="AB58" s="31"/>
      <c r="AC58" s="37"/>
      <c r="AD58" s="31"/>
      <c r="AE58" s="37"/>
      <c r="AF58" s="92"/>
      <c r="AG58" s="37"/>
      <c r="AH58" s="92"/>
      <c r="AI58" s="37"/>
      <c r="AJ58" s="92"/>
      <c r="AK58" s="37"/>
      <c r="AL58" s="92"/>
      <c r="AM58" s="37"/>
      <c r="AN58" s="92"/>
      <c r="AO58" s="92"/>
    </row>
    <row r="59" spans="2:43" s="20" customFormat="1" ht="10.5" customHeight="1" x14ac:dyDescent="0.25">
      <c r="B59" s="52">
        <v>24</v>
      </c>
      <c r="C59" s="52"/>
      <c r="D59" s="24" t="s">
        <v>521</v>
      </c>
      <c r="E59" s="92" t="s">
        <v>522</v>
      </c>
      <c r="F59" s="92"/>
      <c r="G59" s="92" t="s">
        <v>522</v>
      </c>
      <c r="H59" s="92"/>
      <c r="I59" s="92" t="s">
        <v>522</v>
      </c>
      <c r="J59" s="92"/>
      <c r="K59" s="92" t="s">
        <v>522</v>
      </c>
      <c r="L59" s="92"/>
      <c r="M59" s="92" t="s">
        <v>522</v>
      </c>
      <c r="N59" s="92"/>
      <c r="O59" s="92" t="s">
        <v>522</v>
      </c>
      <c r="P59" s="92"/>
      <c r="Q59" s="92" t="s">
        <v>522</v>
      </c>
      <c r="R59" s="92"/>
      <c r="S59" s="92" t="s">
        <v>522</v>
      </c>
      <c r="T59" s="92"/>
      <c r="U59" s="92" t="s">
        <v>522</v>
      </c>
      <c r="V59" s="92"/>
      <c r="W59" s="92" t="s">
        <v>522</v>
      </c>
      <c r="X59" s="92"/>
      <c r="Y59" s="92" t="s">
        <v>522</v>
      </c>
      <c r="Z59" s="92"/>
      <c r="AA59" s="92" t="s">
        <v>522</v>
      </c>
      <c r="AB59" s="31"/>
      <c r="AC59" s="92" t="s">
        <v>522</v>
      </c>
      <c r="AD59" s="31"/>
      <c r="AE59" s="92" t="s">
        <v>522</v>
      </c>
      <c r="AF59" s="92"/>
      <c r="AG59" s="92" t="s">
        <v>522</v>
      </c>
      <c r="AH59" s="92"/>
      <c r="AI59" s="92"/>
      <c r="AJ59" s="92"/>
      <c r="AK59" s="92"/>
      <c r="AL59" s="92"/>
      <c r="AM59" s="92"/>
      <c r="AN59" s="92"/>
      <c r="AO59" s="92"/>
    </row>
    <row r="60" spans="2:43" s="20" customFormat="1" ht="10.5" customHeight="1" x14ac:dyDescent="0.25">
      <c r="B60" s="52"/>
      <c r="C60" s="52"/>
      <c r="D60" s="78" t="s">
        <v>523</v>
      </c>
      <c r="E60" s="37"/>
      <c r="F60" s="92"/>
      <c r="G60" s="37"/>
      <c r="H60" s="92"/>
      <c r="I60" s="37"/>
      <c r="J60" s="92"/>
      <c r="K60" s="37"/>
      <c r="L60" s="92"/>
      <c r="M60" s="37"/>
      <c r="N60" s="92"/>
      <c r="O60" s="37"/>
      <c r="P60" s="92"/>
      <c r="Q60" s="37"/>
      <c r="R60" s="92"/>
      <c r="S60" s="92"/>
      <c r="T60" s="92"/>
      <c r="U60" s="37"/>
      <c r="V60" s="92"/>
      <c r="W60" s="92"/>
      <c r="X60" s="92"/>
      <c r="Y60" s="37"/>
      <c r="Z60" s="92"/>
      <c r="AA60" s="37"/>
      <c r="AB60" s="31"/>
      <c r="AC60" s="37"/>
      <c r="AD60" s="31"/>
      <c r="AE60" s="37"/>
      <c r="AF60" s="92"/>
      <c r="AG60" s="37"/>
      <c r="AH60" s="92"/>
      <c r="AI60" s="37"/>
      <c r="AJ60" s="92"/>
      <c r="AK60" s="37"/>
      <c r="AL60" s="92"/>
      <c r="AM60" s="37"/>
      <c r="AN60" s="92"/>
      <c r="AO60" s="92"/>
    </row>
    <row r="61" spans="2:43" s="20" customFormat="1" ht="10.5" customHeight="1" x14ac:dyDescent="0.25">
      <c r="B61" s="52">
        <v>25</v>
      </c>
      <c r="C61" s="52"/>
      <c r="D61" s="24" t="s">
        <v>524</v>
      </c>
      <c r="E61" s="37">
        <v>0.19118599999999999</v>
      </c>
      <c r="F61" s="92"/>
      <c r="G61" s="37">
        <v>0.38186200000000003</v>
      </c>
      <c r="H61" s="92"/>
      <c r="I61" s="37">
        <v>0.38483600000000001</v>
      </c>
      <c r="J61" s="92"/>
      <c r="K61" s="37">
        <v>0.35596</v>
      </c>
      <c r="L61" s="92"/>
      <c r="M61" s="37">
        <v>0.33869600000000005</v>
      </c>
      <c r="N61" s="92"/>
      <c r="O61" s="37">
        <v>0.19216900000000001</v>
      </c>
      <c r="P61" s="92"/>
      <c r="Q61" s="37">
        <v>0.415823</v>
      </c>
      <c r="R61" s="92"/>
      <c r="S61" s="92">
        <v>0.47789700000000002</v>
      </c>
      <c r="T61" s="92"/>
      <c r="U61" s="37">
        <v>0.14284958</v>
      </c>
      <c r="V61" s="92"/>
      <c r="W61" s="92">
        <v>0.82142540999999991</v>
      </c>
      <c r="X61" s="92"/>
      <c r="Y61" s="37">
        <v>0.33237359999999994</v>
      </c>
      <c r="Z61" s="92"/>
      <c r="AA61" s="37">
        <v>0.2721015699999999</v>
      </c>
      <c r="AB61" s="31"/>
      <c r="AC61" s="37">
        <v>0.37292619000000005</v>
      </c>
      <c r="AD61" s="31"/>
      <c r="AE61" s="37">
        <v>0.17364760000000001</v>
      </c>
      <c r="AF61" s="92"/>
      <c r="AG61" s="37">
        <v>0.2289612</v>
      </c>
      <c r="AH61" s="92"/>
      <c r="AI61" s="37"/>
      <c r="AJ61" s="92"/>
      <c r="AK61" s="37"/>
      <c r="AL61" s="92"/>
      <c r="AM61" s="37"/>
      <c r="AN61" s="92"/>
      <c r="AO61" s="92"/>
    </row>
    <row r="62" spans="2:43" s="20" customFormat="1" ht="10.5" customHeight="1" x14ac:dyDescent="0.25">
      <c r="B62" s="52"/>
      <c r="C62" s="52"/>
      <c r="D62" s="78" t="s">
        <v>525</v>
      </c>
      <c r="E62" s="37"/>
      <c r="F62" s="92"/>
      <c r="G62" s="37"/>
      <c r="H62" s="92"/>
      <c r="I62" s="37"/>
      <c r="J62" s="92"/>
      <c r="K62" s="37"/>
      <c r="L62" s="92"/>
      <c r="M62" s="37"/>
      <c r="N62" s="92"/>
      <c r="O62" s="37"/>
      <c r="P62" s="92"/>
      <c r="Q62" s="37"/>
      <c r="R62" s="92"/>
      <c r="S62" s="92"/>
      <c r="T62" s="92"/>
      <c r="U62" s="37"/>
      <c r="V62" s="92"/>
      <c r="W62" s="92"/>
      <c r="X62" s="92"/>
      <c r="Y62" s="37"/>
      <c r="Z62" s="92"/>
      <c r="AA62" s="37"/>
      <c r="AB62" s="31"/>
      <c r="AC62" s="37"/>
      <c r="AD62" s="31"/>
      <c r="AE62" s="37"/>
      <c r="AF62" s="92"/>
      <c r="AG62" s="37"/>
      <c r="AH62" s="92"/>
      <c r="AI62" s="37"/>
      <c r="AJ62" s="92"/>
      <c r="AK62" s="37"/>
      <c r="AL62" s="92"/>
      <c r="AM62" s="37"/>
      <c r="AN62" s="92"/>
      <c r="AO62" s="92"/>
    </row>
    <row r="63" spans="2:43" s="20" customFormat="1" ht="10.5" customHeight="1" x14ac:dyDescent="0.25">
      <c r="B63" s="52">
        <v>26</v>
      </c>
      <c r="C63" s="52"/>
      <c r="D63" s="24" t="s">
        <v>526</v>
      </c>
      <c r="E63" s="37">
        <v>189.5</v>
      </c>
      <c r="F63" s="92"/>
      <c r="G63" s="37">
        <v>181.583</v>
      </c>
      <c r="H63" s="92"/>
      <c r="I63" s="37">
        <v>163.48008799999999</v>
      </c>
      <c r="J63" s="92"/>
      <c r="K63" s="37">
        <v>135.76236700000001</v>
      </c>
      <c r="L63" s="92"/>
      <c r="M63" s="37">
        <v>136.73352499999999</v>
      </c>
      <c r="N63" s="92"/>
      <c r="O63" s="37">
        <v>140.62885600000001</v>
      </c>
      <c r="P63" s="92"/>
      <c r="Q63" s="37">
        <v>139.368649</v>
      </c>
      <c r="R63" s="92"/>
      <c r="S63" s="92">
        <v>133.34327875339596</v>
      </c>
      <c r="T63" s="92"/>
      <c r="U63" s="37">
        <v>102.54570329100008</v>
      </c>
      <c r="V63" s="92"/>
      <c r="W63" s="92">
        <v>90.447031560000013</v>
      </c>
      <c r="X63" s="92"/>
      <c r="Y63" s="37">
        <v>132.85033449000005</v>
      </c>
      <c r="Z63" s="92"/>
      <c r="AA63" s="37">
        <v>242.49887001468406</v>
      </c>
      <c r="AB63" s="31"/>
      <c r="AC63" s="37">
        <v>263.16215158235042</v>
      </c>
      <c r="AD63" s="31"/>
      <c r="AE63" s="37">
        <v>396.58679596725597</v>
      </c>
      <c r="AF63" s="92"/>
      <c r="AG63" s="37">
        <v>450.37034401500011</v>
      </c>
      <c r="AH63" s="92"/>
      <c r="AI63" s="37"/>
      <c r="AJ63" s="92"/>
      <c r="AK63" s="37"/>
      <c r="AL63" s="92"/>
      <c r="AM63" s="37"/>
      <c r="AN63" s="92"/>
      <c r="AO63" s="92"/>
    </row>
    <row r="64" spans="2:43" s="20" customFormat="1" ht="10.5" customHeight="1" x14ac:dyDescent="0.25">
      <c r="B64" s="52"/>
      <c r="C64" s="52"/>
      <c r="D64" s="78" t="s">
        <v>527</v>
      </c>
      <c r="E64" s="37"/>
      <c r="F64" s="92"/>
      <c r="G64" s="37"/>
      <c r="H64" s="92"/>
      <c r="I64" s="37"/>
      <c r="J64" s="92"/>
      <c r="K64" s="37"/>
      <c r="L64" s="92"/>
      <c r="M64" s="37"/>
      <c r="N64" s="92"/>
      <c r="O64" s="37"/>
      <c r="P64" s="92"/>
      <c r="Q64" s="37"/>
      <c r="R64" s="92"/>
      <c r="S64" s="92"/>
      <c r="T64" s="92"/>
      <c r="U64" s="37"/>
      <c r="V64" s="92"/>
      <c r="W64" s="92"/>
      <c r="X64" s="92"/>
      <c r="Y64" s="37"/>
      <c r="Z64" s="92"/>
      <c r="AA64" s="37"/>
      <c r="AB64" s="31"/>
      <c r="AC64" s="37"/>
      <c r="AD64" s="31"/>
      <c r="AE64" s="37"/>
      <c r="AF64" s="92"/>
      <c r="AG64" s="37"/>
      <c r="AH64" s="92"/>
      <c r="AI64" s="37"/>
      <c r="AJ64" s="92"/>
      <c r="AK64" s="37"/>
      <c r="AL64" s="92"/>
      <c r="AM64" s="37"/>
      <c r="AN64" s="92"/>
      <c r="AO64" s="92"/>
    </row>
    <row r="65" spans="2:41" s="20" customFormat="1" ht="10.5" customHeight="1" x14ac:dyDescent="0.25">
      <c r="B65" s="52">
        <v>27</v>
      </c>
      <c r="C65" s="52"/>
      <c r="D65" s="24" t="s">
        <v>528</v>
      </c>
      <c r="E65" s="37">
        <v>22.970486000000001</v>
      </c>
      <c r="F65" s="92"/>
      <c r="G65" s="37">
        <v>21.505396000000001</v>
      </c>
      <c r="H65" s="92"/>
      <c r="I65" s="37">
        <v>14.262343000000001</v>
      </c>
      <c r="J65" s="92"/>
      <c r="K65" s="37">
        <v>12.551594999999999</v>
      </c>
      <c r="L65" s="92"/>
      <c r="M65" s="37">
        <v>14.683046000000001</v>
      </c>
      <c r="N65" s="92"/>
      <c r="O65" s="37">
        <v>7.7791409999999992</v>
      </c>
      <c r="P65" s="92"/>
      <c r="Q65" s="37">
        <v>4.8160169999999995</v>
      </c>
      <c r="R65" s="92"/>
      <c r="S65" s="92">
        <v>13.436770407458564</v>
      </c>
      <c r="T65" s="92"/>
      <c r="U65" s="37">
        <v>9.878478519999998</v>
      </c>
      <c r="V65" s="92"/>
      <c r="W65" s="92">
        <v>15.074134320000001</v>
      </c>
      <c r="X65" s="92"/>
      <c r="Y65" s="37">
        <v>40.702520900000003</v>
      </c>
      <c r="Z65" s="92"/>
      <c r="AA65" s="37">
        <v>1.2016844886088671</v>
      </c>
      <c r="AB65" s="31"/>
      <c r="AC65" s="37">
        <v>1.7246315107508476</v>
      </c>
      <c r="AD65" s="31"/>
      <c r="AE65" s="37">
        <v>3.3825883655484579</v>
      </c>
      <c r="AF65" s="92"/>
      <c r="AG65" s="37">
        <v>6.1832807999999995</v>
      </c>
      <c r="AH65" s="92"/>
      <c r="AI65" s="37"/>
      <c r="AJ65" s="92"/>
      <c r="AK65" s="37"/>
      <c r="AL65" s="92"/>
      <c r="AM65" s="37"/>
      <c r="AN65" s="92"/>
      <c r="AO65" s="92"/>
    </row>
    <row r="66" spans="2:41" s="20" customFormat="1" ht="10.5" customHeight="1" x14ac:dyDescent="0.25">
      <c r="B66" s="52"/>
      <c r="C66" s="52"/>
      <c r="D66" s="78" t="s">
        <v>529</v>
      </c>
      <c r="E66" s="37"/>
      <c r="F66" s="92"/>
      <c r="G66" s="37"/>
      <c r="H66" s="92"/>
      <c r="I66" s="37"/>
      <c r="J66" s="92"/>
      <c r="K66" s="37"/>
      <c r="L66" s="92"/>
      <c r="M66" s="37"/>
      <c r="N66" s="92"/>
      <c r="O66" s="37"/>
      <c r="P66" s="92"/>
      <c r="Q66" s="37"/>
      <c r="R66" s="92"/>
      <c r="S66" s="92"/>
      <c r="T66" s="92"/>
      <c r="U66" s="37"/>
      <c r="V66" s="92"/>
      <c r="W66" s="92"/>
      <c r="X66" s="92"/>
      <c r="Y66" s="37"/>
      <c r="Z66" s="92"/>
      <c r="AA66" s="37"/>
      <c r="AB66" s="31"/>
      <c r="AC66" s="37"/>
      <c r="AD66" s="31"/>
      <c r="AE66" s="37"/>
      <c r="AF66" s="92"/>
      <c r="AG66" s="37"/>
      <c r="AH66" s="92"/>
      <c r="AI66" s="37"/>
      <c r="AJ66" s="92"/>
      <c r="AK66" s="37"/>
      <c r="AL66" s="92"/>
      <c r="AM66" s="37"/>
      <c r="AN66" s="92"/>
      <c r="AO66" s="92"/>
    </row>
    <row r="67" spans="2:41" s="20" customFormat="1" ht="10.5" customHeight="1" x14ac:dyDescent="0.25">
      <c r="B67" s="52"/>
      <c r="C67" s="52"/>
      <c r="D67" s="179"/>
      <c r="E67" s="37"/>
      <c r="F67" s="25"/>
      <c r="G67" s="37"/>
      <c r="H67" s="25"/>
      <c r="I67" s="37"/>
      <c r="J67" s="25"/>
      <c r="K67" s="37"/>
      <c r="L67" s="25"/>
      <c r="M67" s="37"/>
      <c r="N67" s="25"/>
      <c r="O67" s="37"/>
      <c r="P67" s="25"/>
      <c r="Q67" s="37"/>
      <c r="R67" s="25"/>
      <c r="S67" s="92"/>
      <c r="T67" s="25"/>
      <c r="U67" s="37"/>
      <c r="V67" s="25"/>
      <c r="W67" s="37"/>
      <c r="X67" s="25"/>
      <c r="Y67" s="37"/>
      <c r="Z67" s="25"/>
      <c r="AA67" s="37"/>
      <c r="AB67" s="31"/>
      <c r="AC67" s="37"/>
      <c r="AD67" s="31"/>
      <c r="AE67" s="37"/>
      <c r="AF67" s="461"/>
      <c r="AG67" s="37"/>
      <c r="AH67" s="461"/>
      <c r="AI67" s="37"/>
      <c r="AJ67" s="461"/>
      <c r="AK67" s="37"/>
      <c r="AL67" s="461"/>
      <c r="AM67" s="37"/>
      <c r="AN67" s="25"/>
      <c r="AO67" s="236"/>
    </row>
    <row r="68" spans="2:41" s="20" customFormat="1" ht="10.5" customHeight="1" x14ac:dyDescent="0.25">
      <c r="B68" s="52">
        <v>28</v>
      </c>
      <c r="C68" s="52"/>
      <c r="D68" s="26" t="s">
        <v>585</v>
      </c>
      <c r="E68" s="82">
        <v>1036.94146</v>
      </c>
      <c r="F68" s="83"/>
      <c r="G68" s="82">
        <v>993.81582899999978</v>
      </c>
      <c r="H68" s="83"/>
      <c r="I68" s="82">
        <v>956.0035959999999</v>
      </c>
      <c r="J68" s="83"/>
      <c r="K68" s="82">
        <v>1007.434727</v>
      </c>
      <c r="L68" s="83"/>
      <c r="M68" s="82">
        <v>1052.7377629999999</v>
      </c>
      <c r="N68" s="83"/>
      <c r="O68" s="82">
        <v>1037.4745359999999</v>
      </c>
      <c r="P68" s="83"/>
      <c r="Q68" s="82">
        <v>1042.5942500000001</v>
      </c>
      <c r="R68" s="83"/>
      <c r="S68" s="158">
        <v>1128.8306800346015</v>
      </c>
      <c r="T68" s="83"/>
      <c r="U68" s="82">
        <v>1023.9758354593332</v>
      </c>
      <c r="V68" s="83"/>
      <c r="W68" s="82">
        <v>905.18970246000003</v>
      </c>
      <c r="X68" s="83"/>
      <c r="Y68" s="82">
        <v>1063.228035975</v>
      </c>
      <c r="Z68" s="83"/>
      <c r="AA68" s="82">
        <v>1379.8773713989951</v>
      </c>
      <c r="AB68" s="31"/>
      <c r="AC68" s="82">
        <v>1646.8259602656801</v>
      </c>
      <c r="AD68" s="31"/>
      <c r="AE68" s="82">
        <v>1906.8546509319187</v>
      </c>
      <c r="AF68" s="461"/>
      <c r="AG68" s="82">
        <v>1945.4433355113331</v>
      </c>
      <c r="AH68" s="461"/>
      <c r="AI68" s="82"/>
      <c r="AJ68" s="461"/>
      <c r="AK68" s="82"/>
      <c r="AL68" s="461"/>
      <c r="AM68" s="82"/>
      <c r="AN68" s="25"/>
      <c r="AO68" s="236"/>
    </row>
    <row r="69" spans="2:41" s="20" customFormat="1" ht="6" customHeight="1" x14ac:dyDescent="0.25">
      <c r="B69" s="21"/>
      <c r="C69" s="21"/>
      <c r="D69" s="126"/>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92"/>
    </row>
  </sheetData>
  <mergeCells count="38">
    <mergeCell ref="AE4:AF5"/>
    <mergeCell ref="AE37:AF38"/>
    <mergeCell ref="AK4:AL5"/>
    <mergeCell ref="AK37:AL38"/>
    <mergeCell ref="AI4:AJ5"/>
    <mergeCell ref="AI37:AJ38"/>
    <mergeCell ref="AG4:AH5"/>
    <mergeCell ref="AG37:AH38"/>
    <mergeCell ref="O4:P5"/>
    <mergeCell ref="Q4:R5"/>
    <mergeCell ref="O37:P38"/>
    <mergeCell ref="Q37:R38"/>
    <mergeCell ref="E37:F38"/>
    <mergeCell ref="G37:H38"/>
    <mergeCell ref="I37:J38"/>
    <mergeCell ref="K37:L38"/>
    <mergeCell ref="M37:N38"/>
    <mergeCell ref="AM37:AN38"/>
    <mergeCell ref="B4:B5"/>
    <mergeCell ref="S4:T5"/>
    <mergeCell ref="U4:V5"/>
    <mergeCell ref="W4:X5"/>
    <mergeCell ref="Y4:Z5"/>
    <mergeCell ref="AM4:AN5"/>
    <mergeCell ref="B37:B38"/>
    <mergeCell ref="S37:T38"/>
    <mergeCell ref="U37:V38"/>
    <mergeCell ref="W37:X38"/>
    <mergeCell ref="E4:F5"/>
    <mergeCell ref="G4:H5"/>
    <mergeCell ref="I4:J5"/>
    <mergeCell ref="K4:L5"/>
    <mergeCell ref="M4:N5"/>
    <mergeCell ref="AC4:AD5"/>
    <mergeCell ref="AC37:AD38"/>
    <mergeCell ref="AA4:AB5"/>
    <mergeCell ref="AA37:AB38"/>
    <mergeCell ref="Y37:Z38"/>
  </mergeCells>
  <printOptions horizontalCentered="1"/>
  <pageMargins left="0" right="0" top="0" bottom="0" header="0" footer="0"/>
  <pageSetup paperSize="9" scale="98"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S90"/>
  <sheetViews>
    <sheetView workbookViewId="0"/>
  </sheetViews>
  <sheetFormatPr defaultRowHeight="14.25" outlineLevelCol="1" x14ac:dyDescent="0.25"/>
  <cols>
    <col min="1" max="1" width="0.5703125" style="18" customWidth="1"/>
    <col min="2" max="2" width="2.7109375" style="18" bestFit="1" customWidth="1"/>
    <col min="3" max="3" width="0.85546875" style="18" customWidth="1"/>
    <col min="4" max="4" width="42.28515625" style="18" customWidth="1"/>
    <col min="5" max="5" width="5.7109375" style="18" hidden="1" customWidth="1" outlineLevel="1"/>
    <col min="6" max="6" width="1.28515625" style="18" hidden="1" customWidth="1" outlineLevel="1"/>
    <col min="7" max="7" width="5.7109375" style="18" hidden="1" customWidth="1" outlineLevel="1"/>
    <col min="8" max="8" width="1.28515625" style="18" hidden="1" customWidth="1" outlineLevel="1"/>
    <col min="9" max="9" width="5.7109375" style="18" hidden="1" customWidth="1" outlineLevel="1"/>
    <col min="10" max="10" width="1.28515625" style="18" hidden="1" customWidth="1" outlineLevel="1"/>
    <col min="11" max="11" width="5.7109375" style="18" hidden="1" customWidth="1" outlineLevel="1"/>
    <col min="12" max="12" width="1.28515625" style="18" hidden="1" customWidth="1" outlineLevel="1"/>
    <col min="13" max="13" width="5.7109375" style="18" hidden="1" customWidth="1" outlineLevel="1"/>
    <col min="14" max="14" width="1.28515625" style="18" hidden="1" customWidth="1" outlineLevel="1"/>
    <col min="15" max="15" width="5.7109375" style="18" hidden="1" customWidth="1" outlineLevel="1"/>
    <col min="16" max="16" width="1.28515625" style="18" hidden="1" customWidth="1" outlineLevel="1"/>
    <col min="17" max="17" width="5.7109375" style="18" hidden="1" customWidth="1" outlineLevel="1"/>
    <col min="18" max="18" width="1.28515625" style="18" hidden="1" customWidth="1" outlineLevel="1"/>
    <col min="19" max="19" width="5.7109375" style="18" hidden="1" customWidth="1" outlineLevel="1"/>
    <col min="20" max="20" width="1.28515625" style="18" hidden="1" customWidth="1" outlineLevel="1"/>
    <col min="21" max="21" width="5.7109375" style="18" hidden="1" customWidth="1" outlineLevel="1"/>
    <col min="22" max="22" width="1.28515625" style="18" hidden="1" customWidth="1" outlineLevel="1"/>
    <col min="23" max="23" width="5.7109375" style="18" customWidth="1" collapsed="1"/>
    <col min="24" max="24" width="1.28515625" style="18" customWidth="1"/>
    <col min="25" max="25" width="5.7109375" style="18" customWidth="1"/>
    <col min="26" max="26" width="1.28515625" style="18" customWidth="1"/>
    <col min="27" max="27" width="5.7109375" style="18" customWidth="1"/>
    <col min="28" max="28" width="1.28515625" style="18" customWidth="1"/>
    <col min="29" max="29" width="5.7109375" style="18" customWidth="1"/>
    <col min="30" max="30" width="1.7109375" style="18" customWidth="1"/>
    <col min="31" max="31" width="5.7109375" style="18" customWidth="1"/>
    <col min="32" max="32" width="1.28515625" style="18" customWidth="1"/>
    <col min="33" max="33" width="5.7109375" style="18" customWidth="1"/>
    <col min="34" max="34" width="1.28515625" style="18" customWidth="1"/>
    <col min="35" max="35" width="5.7109375" style="18" hidden="1" customWidth="1"/>
    <col min="36" max="36" width="1.28515625" style="18" hidden="1" customWidth="1"/>
    <col min="37" max="37" width="5.7109375" style="18" hidden="1" customWidth="1"/>
    <col min="38" max="38" width="1.28515625" style="18" hidden="1" customWidth="1"/>
    <col min="39" max="39" width="5.7109375" style="18" hidden="1" customWidth="1"/>
    <col min="40" max="40" width="1.28515625" style="18" hidden="1" customWidth="1"/>
    <col min="41" max="41" width="0.85546875" style="18" customWidth="1"/>
    <col min="42" max="42" width="47.85546875" style="18" customWidth="1"/>
    <col min="43" max="44" width="9.140625" style="18"/>
    <col min="45" max="45" width="9.5703125" style="18" bestFit="1" customWidth="1"/>
    <col min="46" max="16384" width="9.140625" style="18"/>
  </cols>
  <sheetData>
    <row r="1" spans="2:45" x14ac:dyDescent="0.25">
      <c r="B1" s="16" t="s">
        <v>599</v>
      </c>
      <c r="C1" s="16"/>
      <c r="D1" s="17"/>
      <c r="E1" s="17"/>
      <c r="F1" s="17"/>
      <c r="G1" s="17"/>
      <c r="H1" s="17"/>
      <c r="I1" s="17"/>
      <c r="J1" s="17"/>
      <c r="K1" s="17"/>
      <c r="L1" s="17"/>
      <c r="M1" s="17"/>
      <c r="N1" s="17"/>
      <c r="O1" s="17"/>
      <c r="P1" s="17"/>
      <c r="Q1" s="17"/>
      <c r="R1" s="17"/>
    </row>
    <row r="2" spans="2:45" x14ac:dyDescent="0.25">
      <c r="B2" s="309" t="s">
        <v>795</v>
      </c>
      <c r="C2" s="16"/>
      <c r="D2" s="17"/>
      <c r="E2" s="17"/>
      <c r="F2" s="17"/>
      <c r="G2" s="17"/>
      <c r="H2" s="17"/>
      <c r="I2" s="17"/>
      <c r="J2" s="17"/>
      <c r="K2" s="17"/>
      <c r="L2" s="17"/>
      <c r="M2" s="17"/>
      <c r="N2" s="17"/>
      <c r="O2" s="17"/>
      <c r="P2" s="17"/>
      <c r="Q2" s="17"/>
      <c r="R2" s="17"/>
    </row>
    <row r="3" spans="2:45" ht="6" customHeight="1" x14ac:dyDescent="0.25">
      <c r="B3" s="355"/>
      <c r="C3" s="355"/>
      <c r="D3" s="355"/>
      <c r="E3" s="355"/>
      <c r="F3" s="355"/>
      <c r="G3" s="355"/>
      <c r="H3" s="355"/>
      <c r="I3" s="355"/>
      <c r="J3" s="355"/>
      <c r="K3" s="355"/>
      <c r="L3" s="355"/>
      <c r="M3" s="355"/>
      <c r="N3" s="355"/>
      <c r="O3" s="355"/>
      <c r="P3" s="355"/>
      <c r="Q3" s="355"/>
      <c r="R3" s="355"/>
      <c r="S3" s="21"/>
      <c r="T3" s="21"/>
      <c r="U3" s="21"/>
      <c r="V3" s="21"/>
      <c r="W3" s="21"/>
      <c r="X3" s="21"/>
      <c r="Y3" s="21"/>
      <c r="Z3" s="21"/>
      <c r="AA3" s="21"/>
      <c r="AB3" s="21"/>
      <c r="AC3" s="21"/>
      <c r="AD3" s="21"/>
      <c r="AE3" s="21"/>
      <c r="AF3" s="21"/>
      <c r="AG3" s="21"/>
      <c r="AH3" s="21"/>
      <c r="AI3" s="21"/>
      <c r="AJ3" s="21"/>
      <c r="AK3" s="21"/>
      <c r="AL3" s="21"/>
      <c r="AM3" s="21"/>
      <c r="AN3" s="21"/>
      <c r="AO3" s="21"/>
      <c r="AP3" s="21"/>
    </row>
    <row r="4" spans="2:45" ht="6" customHeight="1" x14ac:dyDescent="0.25">
      <c r="B4" s="4"/>
      <c r="C4" s="4"/>
      <c r="D4" s="4"/>
      <c r="E4" s="4"/>
      <c r="F4" s="4"/>
      <c r="G4" s="4"/>
      <c r="H4" s="4"/>
      <c r="I4" s="4"/>
      <c r="J4" s="4"/>
      <c r="K4" s="4"/>
      <c r="L4" s="4"/>
      <c r="M4" s="4"/>
      <c r="N4" s="4"/>
      <c r="O4" s="4"/>
      <c r="P4" s="4"/>
      <c r="Q4" s="4"/>
      <c r="R4" s="4"/>
      <c r="S4" s="358"/>
      <c r="T4" s="358"/>
      <c r="U4" s="358"/>
      <c r="V4" s="358"/>
      <c r="W4" s="358"/>
      <c r="X4" s="358"/>
      <c r="Y4" s="358"/>
      <c r="Z4" s="358"/>
      <c r="AA4" s="358"/>
      <c r="AB4" s="358"/>
      <c r="AC4" s="383"/>
      <c r="AD4" s="383"/>
      <c r="AE4" s="462"/>
      <c r="AF4" s="462"/>
      <c r="AG4" s="462"/>
      <c r="AH4" s="462"/>
      <c r="AI4" s="462"/>
      <c r="AJ4" s="462"/>
      <c r="AK4" s="462"/>
      <c r="AL4" s="462"/>
      <c r="AM4" s="358"/>
      <c r="AN4" s="358"/>
      <c r="AO4" s="358"/>
      <c r="AP4" s="358"/>
    </row>
    <row r="5" spans="2:45" ht="14.25" customHeight="1" x14ac:dyDescent="0.25">
      <c r="B5" s="648" t="s">
        <v>530</v>
      </c>
      <c r="C5" s="648"/>
      <c r="D5" s="648"/>
      <c r="E5" s="608">
        <v>2000</v>
      </c>
      <c r="F5" s="649"/>
      <c r="G5" s="608">
        <v>2001</v>
      </c>
      <c r="H5" s="649"/>
      <c r="I5" s="608">
        <v>2002</v>
      </c>
      <c r="J5" s="649"/>
      <c r="K5" s="608">
        <v>2003</v>
      </c>
      <c r="L5" s="649"/>
      <c r="M5" s="608">
        <v>2004</v>
      </c>
      <c r="N5" s="649"/>
      <c r="O5" s="608">
        <v>2005</v>
      </c>
      <c r="P5" s="649"/>
      <c r="Q5" s="608">
        <v>2006</v>
      </c>
      <c r="R5" s="649"/>
      <c r="S5" s="608">
        <v>2007</v>
      </c>
      <c r="T5" s="649"/>
      <c r="U5" s="608">
        <v>2008</v>
      </c>
      <c r="V5" s="649"/>
      <c r="W5" s="608">
        <v>2009</v>
      </c>
      <c r="X5" s="649"/>
      <c r="Y5" s="608">
        <v>2010</v>
      </c>
      <c r="Z5" s="649"/>
      <c r="AA5" s="608">
        <v>2011</v>
      </c>
      <c r="AB5" s="649"/>
      <c r="AC5" s="608">
        <v>2012</v>
      </c>
      <c r="AD5" s="649"/>
      <c r="AE5" s="608">
        <v>2013</v>
      </c>
      <c r="AF5" s="649"/>
      <c r="AG5" s="608">
        <v>2014</v>
      </c>
      <c r="AH5" s="649"/>
      <c r="AI5" s="608">
        <v>2015</v>
      </c>
      <c r="AJ5" s="649"/>
      <c r="AK5" s="608">
        <v>2016</v>
      </c>
      <c r="AL5" s="649"/>
      <c r="AM5" s="608">
        <v>2017</v>
      </c>
      <c r="AN5" s="649"/>
      <c r="AO5" s="648" t="s">
        <v>531</v>
      </c>
      <c r="AP5" s="648"/>
      <c r="AQ5" s="358"/>
    </row>
    <row r="6" spans="2:45" ht="6" customHeight="1" x14ac:dyDescent="0.25">
      <c r="B6" s="362"/>
      <c r="C6" s="362"/>
      <c r="D6" s="362"/>
      <c r="E6" s="361"/>
      <c r="F6" s="359"/>
      <c r="G6" s="361"/>
      <c r="H6" s="359"/>
      <c r="I6" s="361"/>
      <c r="J6" s="359"/>
      <c r="K6" s="361"/>
      <c r="L6" s="359"/>
      <c r="M6" s="361"/>
      <c r="N6" s="359"/>
      <c r="O6" s="361"/>
      <c r="P6" s="359"/>
      <c r="Q6" s="22"/>
      <c r="R6" s="23"/>
      <c r="S6" s="22"/>
      <c r="T6" s="23"/>
      <c r="U6" s="22"/>
      <c r="V6" s="23"/>
      <c r="W6" s="22"/>
      <c r="X6" s="23"/>
      <c r="Y6" s="22"/>
      <c r="Z6" s="23"/>
      <c r="AA6" s="22"/>
      <c r="AB6" s="23"/>
      <c r="AC6" s="22"/>
      <c r="AD6" s="23"/>
      <c r="AE6" s="22"/>
      <c r="AF6" s="23"/>
      <c r="AG6" s="22"/>
      <c r="AH6" s="23"/>
      <c r="AI6" s="22"/>
      <c r="AJ6" s="23"/>
      <c r="AK6" s="22"/>
      <c r="AL6" s="23"/>
      <c r="AM6" s="22"/>
      <c r="AN6" s="23"/>
      <c r="AO6" s="362"/>
      <c r="AP6" s="362"/>
      <c r="AQ6" s="358"/>
    </row>
    <row r="7" spans="2:45" ht="6" customHeight="1" x14ac:dyDescent="0.25">
      <c r="B7" s="367"/>
      <c r="C7" s="367"/>
      <c r="D7" s="367"/>
      <c r="E7" s="367"/>
      <c r="F7" s="367"/>
      <c r="G7" s="367"/>
      <c r="H7" s="367"/>
      <c r="I7" s="367"/>
      <c r="J7" s="367"/>
      <c r="K7" s="367"/>
      <c r="L7" s="367"/>
      <c r="M7" s="367"/>
      <c r="N7" s="367"/>
      <c r="O7" s="367"/>
      <c r="P7" s="367"/>
      <c r="Q7" s="367"/>
      <c r="R7" s="367"/>
      <c r="S7" s="367"/>
      <c r="T7" s="367"/>
      <c r="U7" s="367"/>
      <c r="V7" s="367"/>
      <c r="W7" s="367"/>
      <c r="X7" s="367"/>
      <c r="Y7" s="367"/>
      <c r="Z7" s="360"/>
      <c r="AA7" s="367"/>
      <c r="AB7" s="367"/>
      <c r="AC7" s="388"/>
      <c r="AD7" s="388"/>
      <c r="AE7" s="466"/>
      <c r="AF7" s="466"/>
      <c r="AG7" s="466"/>
      <c r="AH7" s="466"/>
      <c r="AI7" s="466"/>
      <c r="AJ7" s="466"/>
      <c r="AK7" s="466"/>
      <c r="AL7" s="466"/>
      <c r="AM7" s="367"/>
      <c r="AN7" s="367"/>
      <c r="AO7" s="367"/>
      <c r="AP7" s="367"/>
      <c r="AQ7" s="358"/>
    </row>
    <row r="8" spans="2:45" ht="10.5" customHeight="1" x14ac:dyDescent="0.25">
      <c r="B8" s="356">
        <v>1</v>
      </c>
      <c r="C8" s="356"/>
      <c r="D8" s="26" t="s">
        <v>532</v>
      </c>
      <c r="E8" s="27">
        <v>33.594999999999999</v>
      </c>
      <c r="F8" s="28"/>
      <c r="G8" s="27">
        <v>35.817999999999998</v>
      </c>
      <c r="H8" s="28"/>
      <c r="I8" s="27">
        <v>36.533000000000001</v>
      </c>
      <c r="J8" s="28"/>
      <c r="K8" s="27">
        <v>37.427</v>
      </c>
      <c r="L8" s="28"/>
      <c r="M8" s="27">
        <v>37.798999999999999</v>
      </c>
      <c r="N8" s="28"/>
      <c r="O8" s="27">
        <v>38.369</v>
      </c>
      <c r="P8" s="29"/>
      <c r="Q8" s="27">
        <v>40.729999999999997</v>
      </c>
      <c r="R8" s="28"/>
      <c r="S8" s="30">
        <v>41.942999999999998</v>
      </c>
      <c r="T8" s="28"/>
      <c r="U8" s="27">
        <v>43.271999999999998</v>
      </c>
      <c r="V8" s="28"/>
      <c r="W8" s="27">
        <v>39.747999999999998</v>
      </c>
      <c r="X8" s="28"/>
      <c r="Y8" s="27">
        <v>39.584000000000003</v>
      </c>
      <c r="Z8" s="30"/>
      <c r="AA8" s="288">
        <v>35.215000000000003</v>
      </c>
      <c r="AB8" s="31">
        <v>1</v>
      </c>
      <c r="AC8" s="27">
        <v>33.798000000000002</v>
      </c>
      <c r="AD8" s="31"/>
      <c r="AE8" s="27">
        <v>31.791</v>
      </c>
      <c r="AF8" s="31" t="s">
        <v>93</v>
      </c>
      <c r="AG8" s="27">
        <v>31.997</v>
      </c>
      <c r="AH8" s="31"/>
      <c r="AI8" s="27"/>
      <c r="AJ8" s="31"/>
      <c r="AK8" s="27"/>
      <c r="AL8" s="31"/>
      <c r="AM8" s="27"/>
      <c r="AN8" s="31"/>
      <c r="AO8" s="360"/>
      <c r="AP8" s="80" t="s">
        <v>705</v>
      </c>
      <c r="AQ8" s="358"/>
    </row>
    <row r="9" spans="2:45" ht="10.5" customHeight="1" x14ac:dyDescent="0.25">
      <c r="B9" s="356">
        <v>2</v>
      </c>
      <c r="C9" s="356"/>
      <c r="D9" s="32" t="s">
        <v>683</v>
      </c>
      <c r="E9" s="33">
        <v>6.6529750000000005</v>
      </c>
      <c r="F9" s="29"/>
      <c r="G9" s="33">
        <v>8.0761694999999989</v>
      </c>
      <c r="H9" s="29"/>
      <c r="I9" s="33">
        <v>8.9443000000000001</v>
      </c>
      <c r="J9" s="29"/>
      <c r="K9" s="33">
        <v>9.0675680000000014</v>
      </c>
      <c r="L9" s="29"/>
      <c r="M9" s="33">
        <v>9.6654</v>
      </c>
      <c r="N9" s="29"/>
      <c r="O9" s="33">
        <v>9.656229999999999</v>
      </c>
      <c r="P9" s="29"/>
      <c r="Q9" s="33">
        <v>10.016669999999998</v>
      </c>
      <c r="R9" s="29"/>
      <c r="S9" s="34">
        <v>9.5601719999999997</v>
      </c>
      <c r="T9" s="29"/>
      <c r="U9" s="33">
        <v>8.2449930000000009</v>
      </c>
      <c r="V9" s="29"/>
      <c r="W9" s="33">
        <v>7.0958519999999998</v>
      </c>
      <c r="X9" s="29"/>
      <c r="Y9" s="33">
        <v>7.0195489999999996</v>
      </c>
      <c r="Z9" s="34"/>
      <c r="AA9" s="267">
        <v>3.9087549999999998</v>
      </c>
      <c r="AB9" s="31">
        <v>1</v>
      </c>
      <c r="AC9" s="33">
        <v>4.32097</v>
      </c>
      <c r="AD9" s="31" t="s">
        <v>93</v>
      </c>
      <c r="AE9" s="33">
        <v>3.7435999999999998</v>
      </c>
      <c r="AF9" s="31" t="s">
        <v>93</v>
      </c>
      <c r="AG9" s="33">
        <v>3.68032</v>
      </c>
      <c r="AH9" s="31"/>
      <c r="AI9" s="33"/>
      <c r="AJ9" s="31"/>
      <c r="AK9" s="33"/>
      <c r="AL9" s="31"/>
      <c r="AM9" s="33"/>
      <c r="AN9" s="31"/>
      <c r="AO9" s="360"/>
      <c r="AP9" s="368" t="s">
        <v>706</v>
      </c>
      <c r="AQ9" s="358"/>
    </row>
    <row r="10" spans="2:45" ht="10.5" customHeight="1" x14ac:dyDescent="0.25">
      <c r="B10" s="356"/>
      <c r="C10" s="356"/>
      <c r="D10" s="367" t="s">
        <v>682</v>
      </c>
      <c r="E10" s="367"/>
      <c r="F10" s="35"/>
      <c r="G10" s="367"/>
      <c r="H10" s="35"/>
      <c r="I10" s="367"/>
      <c r="J10" s="35"/>
      <c r="K10" s="367"/>
      <c r="L10" s="35"/>
      <c r="M10" s="367"/>
      <c r="N10" s="35"/>
      <c r="O10" s="367"/>
      <c r="P10" s="35"/>
      <c r="Q10" s="367"/>
      <c r="R10" s="35"/>
      <c r="S10" s="34"/>
      <c r="T10" s="29"/>
      <c r="U10" s="33"/>
      <c r="V10" s="29"/>
      <c r="W10" s="33"/>
      <c r="X10" s="29"/>
      <c r="Y10" s="33"/>
      <c r="Z10" s="34"/>
      <c r="AA10" s="33"/>
      <c r="AB10" s="31"/>
      <c r="AC10" s="33"/>
      <c r="AD10" s="31"/>
      <c r="AE10" s="33"/>
      <c r="AF10" s="31"/>
      <c r="AG10" s="33"/>
      <c r="AH10" s="31"/>
      <c r="AI10" s="33"/>
      <c r="AJ10" s="31"/>
      <c r="AK10" s="33"/>
      <c r="AL10" s="31"/>
      <c r="AM10" s="33"/>
      <c r="AN10" s="31"/>
      <c r="AO10" s="360"/>
      <c r="AP10" s="368" t="s">
        <v>707</v>
      </c>
      <c r="AQ10" s="358"/>
    </row>
    <row r="11" spans="2:45" ht="10.5" customHeight="1" x14ac:dyDescent="0.25">
      <c r="B11" s="356"/>
      <c r="C11" s="356"/>
      <c r="D11" s="367"/>
      <c r="E11" s="367"/>
      <c r="F11" s="35"/>
      <c r="G11" s="367"/>
      <c r="H11" s="35"/>
      <c r="I11" s="367"/>
      <c r="J11" s="35"/>
      <c r="K11" s="367"/>
      <c r="L11" s="35"/>
      <c r="M11" s="367"/>
      <c r="N11" s="35"/>
      <c r="O11" s="367"/>
      <c r="P11" s="35"/>
      <c r="Q11" s="367"/>
      <c r="R11" s="35"/>
      <c r="S11" s="36"/>
      <c r="T11" s="35"/>
      <c r="U11" s="367"/>
      <c r="V11" s="35"/>
      <c r="W11" s="37"/>
      <c r="X11" s="35"/>
      <c r="Y11" s="37"/>
      <c r="Z11" s="555"/>
      <c r="AA11" s="37"/>
      <c r="AB11" s="31"/>
      <c r="AC11" s="37"/>
      <c r="AD11" s="31"/>
      <c r="AE11" s="37"/>
      <c r="AF11" s="31"/>
      <c r="AG11" s="37"/>
      <c r="AH11" s="31"/>
      <c r="AI11" s="37"/>
      <c r="AJ11" s="31"/>
      <c r="AK11" s="37"/>
      <c r="AL11" s="31"/>
      <c r="AM11" s="37"/>
      <c r="AN11" s="31"/>
      <c r="AO11" s="360"/>
      <c r="AP11" s="367"/>
      <c r="AQ11" s="358"/>
    </row>
    <row r="12" spans="2:45" ht="10.5" customHeight="1" x14ac:dyDescent="0.25">
      <c r="B12" s="356">
        <v>3</v>
      </c>
      <c r="C12" s="356"/>
      <c r="D12" s="26" t="s">
        <v>681</v>
      </c>
      <c r="E12" s="27">
        <v>96.534000000000006</v>
      </c>
      <c r="F12" s="38"/>
      <c r="G12" s="27">
        <v>103.182</v>
      </c>
      <c r="H12" s="38"/>
      <c r="I12" s="27">
        <v>105.63800000000001</v>
      </c>
      <c r="J12" s="38"/>
      <c r="K12" s="27">
        <v>107.489</v>
      </c>
      <c r="L12" s="38"/>
      <c r="M12" s="27">
        <v>108.857</v>
      </c>
      <c r="N12" s="38"/>
      <c r="O12" s="27">
        <v>111.774</v>
      </c>
      <c r="P12" s="39"/>
      <c r="Q12" s="27">
        <v>118.337</v>
      </c>
      <c r="R12" s="38"/>
      <c r="S12" s="30">
        <v>127.117</v>
      </c>
      <c r="T12" s="30"/>
      <c r="U12" s="27">
        <v>135.65700000000001</v>
      </c>
      <c r="V12" s="38"/>
      <c r="W12" s="27">
        <v>139.34800000000001</v>
      </c>
      <c r="X12" s="28"/>
      <c r="Y12" s="27">
        <v>139.75899999999999</v>
      </c>
      <c r="Z12" s="40"/>
      <c r="AA12" s="288">
        <v>151.84</v>
      </c>
      <c r="AB12" s="31">
        <v>1</v>
      </c>
      <c r="AC12" s="27">
        <v>159.36500000000001</v>
      </c>
      <c r="AD12" s="31"/>
      <c r="AE12" s="27">
        <v>168.91499999999999</v>
      </c>
      <c r="AF12" s="31" t="s">
        <v>93</v>
      </c>
      <c r="AG12" s="27">
        <v>174.97800000000001</v>
      </c>
      <c r="AH12" s="31"/>
      <c r="AI12" s="27"/>
      <c r="AJ12" s="31"/>
      <c r="AK12" s="27"/>
      <c r="AL12" s="31"/>
      <c r="AM12" s="27"/>
      <c r="AN12" s="31"/>
      <c r="AO12" s="360"/>
      <c r="AP12" s="80" t="s">
        <v>709</v>
      </c>
      <c r="AQ12" s="358"/>
      <c r="AR12" s="310"/>
    </row>
    <row r="13" spans="2:45" ht="10.5" customHeight="1" x14ac:dyDescent="0.25">
      <c r="B13" s="356"/>
      <c r="C13" s="356"/>
      <c r="D13" s="32"/>
      <c r="E13" s="367"/>
      <c r="F13" s="35"/>
      <c r="G13" s="367"/>
      <c r="H13" s="35"/>
      <c r="I13" s="367"/>
      <c r="J13" s="35"/>
      <c r="K13" s="367"/>
      <c r="L13" s="35"/>
      <c r="M13" s="367"/>
      <c r="N13" s="35"/>
      <c r="O13" s="367"/>
      <c r="P13" s="35"/>
      <c r="Q13" s="367"/>
      <c r="R13" s="35"/>
      <c r="S13" s="360"/>
      <c r="T13" s="35"/>
      <c r="U13" s="367"/>
      <c r="V13" s="35"/>
      <c r="W13" s="37"/>
      <c r="X13" s="35"/>
      <c r="Y13" s="37"/>
      <c r="Z13" s="31"/>
      <c r="AA13" s="37"/>
      <c r="AB13" s="31"/>
      <c r="AC13" s="37"/>
      <c r="AD13" s="31"/>
      <c r="AE13" s="37"/>
      <c r="AF13" s="31"/>
      <c r="AG13" s="37"/>
      <c r="AH13" s="31"/>
      <c r="AI13" s="37"/>
      <c r="AJ13" s="31"/>
      <c r="AK13" s="37"/>
      <c r="AL13" s="31"/>
      <c r="AM13" s="37"/>
      <c r="AN13" s="31"/>
      <c r="AO13" s="360"/>
      <c r="AP13" s="32"/>
      <c r="AQ13" s="358"/>
    </row>
    <row r="14" spans="2:45" ht="10.5" customHeight="1" x14ac:dyDescent="0.25">
      <c r="B14" s="364">
        <v>4</v>
      </c>
      <c r="C14" s="364"/>
      <c r="D14" s="26" t="s">
        <v>81</v>
      </c>
      <c r="E14" s="27">
        <v>130.12899999999999</v>
      </c>
      <c r="F14" s="30"/>
      <c r="G14" s="27">
        <v>138.999</v>
      </c>
      <c r="H14" s="30"/>
      <c r="I14" s="27">
        <v>143.023</v>
      </c>
      <c r="J14" s="30"/>
      <c r="K14" s="27">
        <v>144.916</v>
      </c>
      <c r="L14" s="30"/>
      <c r="M14" s="27">
        <v>146.65600000000001</v>
      </c>
      <c r="N14" s="30"/>
      <c r="O14" s="27">
        <v>150.143</v>
      </c>
      <c r="P14" s="30"/>
      <c r="Q14" s="27">
        <v>159.06700000000001</v>
      </c>
      <c r="R14" s="30"/>
      <c r="S14" s="30">
        <v>169.06100000000001</v>
      </c>
      <c r="T14" s="30"/>
      <c r="U14" s="27">
        <v>178.929</v>
      </c>
      <c r="V14" s="30"/>
      <c r="W14" s="27">
        <v>179.095</v>
      </c>
      <c r="X14" s="28"/>
      <c r="Y14" s="27">
        <v>179.34299999999999</v>
      </c>
      <c r="Z14" s="40"/>
      <c r="AA14" s="27">
        <v>187.05500000000001</v>
      </c>
      <c r="AB14" s="31"/>
      <c r="AC14" s="27">
        <v>193.16300000000001</v>
      </c>
      <c r="AD14" s="31"/>
      <c r="AE14" s="27">
        <v>200.70599999999999</v>
      </c>
      <c r="AF14" s="31" t="s">
        <v>93</v>
      </c>
      <c r="AG14" s="27">
        <v>207.28</v>
      </c>
      <c r="AH14" s="31"/>
      <c r="AI14" s="27"/>
      <c r="AJ14" s="31"/>
      <c r="AK14" s="27"/>
      <c r="AL14" s="31"/>
      <c r="AM14" s="27"/>
      <c r="AN14" s="31"/>
      <c r="AO14" s="360"/>
      <c r="AP14" s="26" t="s">
        <v>98</v>
      </c>
      <c r="AQ14" s="358"/>
    </row>
    <row r="15" spans="2:45" ht="10.5" customHeight="1" x14ac:dyDescent="0.25">
      <c r="B15" s="551">
        <v>5</v>
      </c>
      <c r="C15" s="551"/>
      <c r="D15" s="32" t="s">
        <v>1217</v>
      </c>
      <c r="E15" s="33">
        <v>21.437000000000001</v>
      </c>
      <c r="F15" s="34"/>
      <c r="G15" s="33">
        <v>21.870999999999999</v>
      </c>
      <c r="H15" s="34"/>
      <c r="I15" s="33">
        <v>22.456</v>
      </c>
      <c r="J15" s="34"/>
      <c r="K15" s="33">
        <v>22.43</v>
      </c>
      <c r="L15" s="34"/>
      <c r="M15" s="33">
        <v>22.327000000000002</v>
      </c>
      <c r="N15" s="34"/>
      <c r="O15" s="33">
        <v>23.306000000000001</v>
      </c>
      <c r="P15" s="34"/>
      <c r="Q15" s="33">
        <v>25.023</v>
      </c>
      <c r="R15" s="34"/>
      <c r="S15" s="34">
        <v>26.568000000000001</v>
      </c>
      <c r="T15" s="34"/>
      <c r="U15" s="33">
        <v>29.582000000000001</v>
      </c>
      <c r="V15" s="34"/>
      <c r="W15" s="33">
        <v>27.117999999999999</v>
      </c>
      <c r="X15" s="29"/>
      <c r="Y15" s="33">
        <v>28.234999999999999</v>
      </c>
      <c r="Z15" s="42"/>
      <c r="AA15" s="33">
        <v>29.917000000000002</v>
      </c>
      <c r="AB15" s="31"/>
      <c r="AC15" s="33">
        <v>28.402999999999999</v>
      </c>
      <c r="AD15" s="31"/>
      <c r="AE15" s="33">
        <v>27.23</v>
      </c>
      <c r="AF15" s="31"/>
      <c r="AG15" s="33">
        <v>27.864000000000001</v>
      </c>
      <c r="AH15" s="31"/>
      <c r="AI15" s="33"/>
      <c r="AJ15" s="31"/>
      <c r="AK15" s="33"/>
      <c r="AL15" s="31"/>
      <c r="AM15" s="33"/>
      <c r="AN15" s="31"/>
      <c r="AO15" s="552"/>
      <c r="AP15" s="32" t="s">
        <v>1284</v>
      </c>
      <c r="AQ15" s="358"/>
      <c r="AS15" s="43"/>
    </row>
    <row r="16" spans="2:45" ht="10.5" customHeight="1" x14ac:dyDescent="0.25">
      <c r="B16" s="516">
        <v>6</v>
      </c>
      <c r="C16" s="516"/>
      <c r="D16" s="32" t="s">
        <v>600</v>
      </c>
      <c r="E16" s="33">
        <v>9.4740000000000002</v>
      </c>
      <c r="F16" s="34"/>
      <c r="G16" s="33">
        <v>9.1280000000000001</v>
      </c>
      <c r="H16" s="34"/>
      <c r="I16" s="33">
        <v>9.6950000000000003</v>
      </c>
      <c r="J16" s="34"/>
      <c r="K16" s="33">
        <v>10.162000000000001</v>
      </c>
      <c r="L16" s="34"/>
      <c r="M16" s="33">
        <v>10.225</v>
      </c>
      <c r="N16" s="34"/>
      <c r="O16" s="33">
        <v>9.6050000000000004</v>
      </c>
      <c r="P16" s="34"/>
      <c r="Q16" s="33">
        <v>9.9819999999999993</v>
      </c>
      <c r="R16" s="34"/>
      <c r="S16" s="34">
        <v>10.686</v>
      </c>
      <c r="T16" s="34"/>
      <c r="U16" s="33">
        <v>12.709</v>
      </c>
      <c r="V16" s="34"/>
      <c r="W16" s="33">
        <v>11.71</v>
      </c>
      <c r="X16" s="29"/>
      <c r="Y16" s="33">
        <v>10.241</v>
      </c>
      <c r="Z16" s="42"/>
      <c r="AA16" s="33">
        <v>10.782999999999999</v>
      </c>
      <c r="AB16" s="31"/>
      <c r="AC16" s="33">
        <v>11.316000000000001</v>
      </c>
      <c r="AD16" s="31"/>
      <c r="AE16" s="33">
        <v>12.638</v>
      </c>
      <c r="AF16" s="31" t="s">
        <v>93</v>
      </c>
      <c r="AG16" s="33">
        <v>11.936</v>
      </c>
      <c r="AH16" s="31"/>
      <c r="AI16" s="33"/>
      <c r="AJ16" s="31"/>
      <c r="AK16" s="33"/>
      <c r="AL16" s="31"/>
      <c r="AM16" s="33"/>
      <c r="AN16" s="31"/>
      <c r="AO16" s="518"/>
      <c r="AP16" s="32" t="s">
        <v>1282</v>
      </c>
      <c r="AQ16" s="517"/>
      <c r="AS16" s="43"/>
    </row>
    <row r="17" spans="2:45" ht="10.5" customHeight="1" x14ac:dyDescent="0.25">
      <c r="B17" s="551">
        <v>7</v>
      </c>
      <c r="C17" s="551"/>
      <c r="D17" s="32" t="s">
        <v>1256</v>
      </c>
      <c r="E17" s="33">
        <v>99.218999999999994</v>
      </c>
      <c r="F17" s="34"/>
      <c r="G17" s="33">
        <v>108.001</v>
      </c>
      <c r="H17" s="34"/>
      <c r="I17" s="33">
        <v>110.872</v>
      </c>
      <c r="J17" s="34"/>
      <c r="K17" s="33">
        <v>112.324</v>
      </c>
      <c r="L17" s="34"/>
      <c r="M17" s="33">
        <v>114.105</v>
      </c>
      <c r="N17" s="34"/>
      <c r="O17" s="33">
        <v>117.233</v>
      </c>
      <c r="P17" s="34"/>
      <c r="Q17" s="33">
        <v>124.062</v>
      </c>
      <c r="R17" s="34"/>
      <c r="S17" s="34">
        <v>131.80600000000001</v>
      </c>
      <c r="T17" s="34"/>
      <c r="U17" s="33">
        <v>136.637</v>
      </c>
      <c r="V17" s="34"/>
      <c r="W17" s="33">
        <v>140.26599999999999</v>
      </c>
      <c r="X17" s="29"/>
      <c r="Y17" s="33">
        <v>140.86699999999999</v>
      </c>
      <c r="Z17" s="42"/>
      <c r="AA17" s="33">
        <v>146.35499999999999</v>
      </c>
      <c r="AB17" s="31"/>
      <c r="AC17" s="33">
        <v>153.44399999999999</v>
      </c>
      <c r="AD17" s="31"/>
      <c r="AE17" s="33">
        <v>160.83699999999999</v>
      </c>
      <c r="AF17" s="31"/>
      <c r="AG17" s="33">
        <v>167.48</v>
      </c>
      <c r="AH17" s="31"/>
      <c r="AI17" s="33"/>
      <c r="AJ17" s="31"/>
      <c r="AK17" s="33"/>
      <c r="AL17" s="31"/>
      <c r="AM17" s="33"/>
      <c r="AN17" s="31"/>
      <c r="AO17" s="552"/>
      <c r="AP17" s="32" t="s">
        <v>1283</v>
      </c>
      <c r="AQ17" s="488"/>
      <c r="AS17" s="43"/>
    </row>
    <row r="18" spans="2:45" ht="10.5" customHeight="1" x14ac:dyDescent="0.25">
      <c r="B18" s="356">
        <v>8</v>
      </c>
      <c r="C18" s="356"/>
      <c r="D18" s="32" t="s">
        <v>601</v>
      </c>
      <c r="E18" s="33">
        <v>6.2690000000000001</v>
      </c>
      <c r="F18" s="29"/>
      <c r="G18" s="33">
        <v>6.6980000000000004</v>
      </c>
      <c r="H18" s="29"/>
      <c r="I18" s="33">
        <v>7.1790000000000003</v>
      </c>
      <c r="J18" s="29"/>
      <c r="K18" s="33">
        <v>7.1609999999999996</v>
      </c>
      <c r="L18" s="29"/>
      <c r="M18" s="33">
        <v>7.2380000000000004</v>
      </c>
      <c r="N18" s="29"/>
      <c r="O18" s="33">
        <v>6.8220000000000001</v>
      </c>
      <c r="P18" s="29"/>
      <c r="Q18" s="33">
        <v>7.149</v>
      </c>
      <c r="R18" s="29"/>
      <c r="S18" s="34">
        <v>7.7469999999999999</v>
      </c>
      <c r="T18" s="29"/>
      <c r="U18" s="33">
        <v>8.266</v>
      </c>
      <c r="V18" s="29"/>
      <c r="W18" s="33">
        <v>8.4979999999999993</v>
      </c>
      <c r="X18" s="29"/>
      <c r="Y18" s="33">
        <v>8.0640000000000001</v>
      </c>
      <c r="Z18" s="42"/>
      <c r="AA18" s="33">
        <v>7.79</v>
      </c>
      <c r="AB18" s="31"/>
      <c r="AC18" s="33">
        <v>8.0399999999999991</v>
      </c>
      <c r="AD18" s="31"/>
      <c r="AE18" s="33">
        <v>8.31</v>
      </c>
      <c r="AF18" s="31"/>
      <c r="AG18" s="33">
        <v>8.7899999999999991</v>
      </c>
      <c r="AH18" s="31"/>
      <c r="AI18" s="33"/>
      <c r="AJ18" s="31"/>
      <c r="AK18" s="33"/>
      <c r="AL18" s="31"/>
      <c r="AM18" s="33"/>
      <c r="AN18" s="31"/>
      <c r="AO18" s="360"/>
      <c r="AP18" s="32" t="s">
        <v>612</v>
      </c>
      <c r="AQ18" s="358"/>
    </row>
    <row r="19" spans="2:45" ht="10.5" customHeight="1" x14ac:dyDescent="0.25">
      <c r="B19" s="356">
        <v>9</v>
      </c>
      <c r="C19" s="356"/>
      <c r="D19" s="32" t="s">
        <v>602</v>
      </c>
      <c r="E19" s="33">
        <v>3.5179999999999998</v>
      </c>
      <c r="F19" s="29"/>
      <c r="G19" s="33">
        <v>6.04</v>
      </c>
      <c r="H19" s="29"/>
      <c r="I19" s="33">
        <v>6.7809999999999997</v>
      </c>
      <c r="J19" s="29"/>
      <c r="K19" s="33">
        <v>7.3819999999999997</v>
      </c>
      <c r="L19" s="29"/>
      <c r="M19" s="33">
        <v>7.4089999999999998</v>
      </c>
      <c r="N19" s="29"/>
      <c r="O19" s="33">
        <v>7.6529999999999996</v>
      </c>
      <c r="P19" s="29"/>
      <c r="Q19" s="33">
        <v>8.6890000000000001</v>
      </c>
      <c r="R19" s="29"/>
      <c r="S19" s="34">
        <v>10.44</v>
      </c>
      <c r="T19" s="34"/>
      <c r="U19" s="33">
        <v>11.404</v>
      </c>
      <c r="V19" s="29"/>
      <c r="W19" s="33">
        <v>11.698</v>
      </c>
      <c r="X19" s="29"/>
      <c r="Y19" s="33">
        <v>10.952999999999999</v>
      </c>
      <c r="Z19" s="42"/>
      <c r="AA19" s="33">
        <v>11.273999999999999</v>
      </c>
      <c r="AB19" s="31"/>
      <c r="AC19" s="33">
        <v>11.768000000000001</v>
      </c>
      <c r="AD19" s="31"/>
      <c r="AE19" s="33">
        <v>12.256</v>
      </c>
      <c r="AF19" s="31" t="s">
        <v>93</v>
      </c>
      <c r="AG19" s="33">
        <v>12.257999999999999</v>
      </c>
      <c r="AH19" s="31"/>
      <c r="AI19" s="33"/>
      <c r="AJ19" s="31"/>
      <c r="AK19" s="33"/>
      <c r="AL19" s="31"/>
      <c r="AM19" s="33"/>
      <c r="AN19" s="31"/>
      <c r="AO19" s="360"/>
      <c r="AP19" s="32" t="s">
        <v>603</v>
      </c>
      <c r="AQ19" s="358"/>
      <c r="AS19" s="545"/>
    </row>
    <row r="20" spans="2:45" ht="11.25" customHeight="1" x14ac:dyDescent="0.25">
      <c r="B20" s="356">
        <v>10</v>
      </c>
      <c r="C20" s="356"/>
      <c r="D20" s="32" t="s">
        <v>604</v>
      </c>
      <c r="E20" s="33">
        <v>114.504</v>
      </c>
      <c r="F20" s="34"/>
      <c r="G20" s="33">
        <v>121.65300000000001</v>
      </c>
      <c r="H20" s="34"/>
      <c r="I20" s="33">
        <v>124.465</v>
      </c>
      <c r="J20" s="34"/>
      <c r="K20" s="33">
        <v>126.39400000000001</v>
      </c>
      <c r="L20" s="34"/>
      <c r="M20" s="33">
        <v>128.30199999999999</v>
      </c>
      <c r="N20" s="34"/>
      <c r="O20" s="33">
        <v>131.57499999999999</v>
      </c>
      <c r="P20" s="34"/>
      <c r="Q20" s="33">
        <v>138.91900000000001</v>
      </c>
      <c r="R20" s="34"/>
      <c r="S20" s="34">
        <v>147.69800000000001</v>
      </c>
      <c r="T20" s="39"/>
      <c r="U20" s="33">
        <v>155.535</v>
      </c>
      <c r="V20" s="34"/>
      <c r="W20" s="33">
        <v>156.73599999999999</v>
      </c>
      <c r="X20" s="34"/>
      <c r="Y20" s="33">
        <v>156.31899999999999</v>
      </c>
      <c r="Z20" s="42"/>
      <c r="AA20" s="33">
        <v>165.53700000000001</v>
      </c>
      <c r="AB20" s="31"/>
      <c r="AC20" s="33">
        <v>172.65199999999999</v>
      </c>
      <c r="AD20" s="31"/>
      <c r="AE20" s="33">
        <v>180.47499999999999</v>
      </c>
      <c r="AF20" s="31" t="s">
        <v>93</v>
      </c>
      <c r="AG20" s="33">
        <v>186.209</v>
      </c>
      <c r="AH20" s="31"/>
      <c r="AI20" s="33"/>
      <c r="AJ20" s="31"/>
      <c r="AK20" s="33"/>
      <c r="AL20" s="31"/>
      <c r="AM20" s="33"/>
      <c r="AN20" s="31"/>
      <c r="AO20" s="360"/>
      <c r="AP20" s="32" t="s">
        <v>605</v>
      </c>
      <c r="AQ20" s="358"/>
      <c r="AR20" s="43"/>
    </row>
    <row r="21" spans="2:45" ht="6" customHeight="1" x14ac:dyDescent="0.25">
      <c r="B21" s="44"/>
      <c r="C21" s="44"/>
      <c r="D21" s="45"/>
      <c r="E21" s="46"/>
      <c r="F21" s="47"/>
      <c r="G21" s="46"/>
      <c r="H21" s="47"/>
      <c r="I21" s="46"/>
      <c r="J21" s="47"/>
      <c r="K21" s="46"/>
      <c r="L21" s="47"/>
      <c r="M21" s="46"/>
      <c r="N21" s="47"/>
      <c r="O21" s="46"/>
      <c r="P21" s="47"/>
      <c r="Q21" s="46"/>
      <c r="R21" s="47"/>
      <c r="S21" s="47"/>
      <c r="T21" s="48"/>
      <c r="U21" s="46"/>
      <c r="V21" s="47"/>
      <c r="W21" s="46"/>
      <c r="X21" s="47"/>
      <c r="Y21" s="46"/>
      <c r="Z21" s="49"/>
      <c r="AA21" s="46"/>
      <c r="AB21" s="50"/>
      <c r="AC21" s="46"/>
      <c r="AD21" s="50"/>
      <c r="AE21" s="46"/>
      <c r="AF21" s="50"/>
      <c r="AG21" s="46"/>
      <c r="AH21" s="50"/>
      <c r="AI21" s="46"/>
      <c r="AJ21" s="50"/>
      <c r="AK21" s="46"/>
      <c r="AL21" s="50"/>
      <c r="AM21" s="46"/>
      <c r="AN21" s="50"/>
      <c r="AO21" s="51"/>
      <c r="AP21" s="45"/>
      <c r="AQ21" s="358"/>
    </row>
    <row r="22" spans="2:45" ht="6" customHeight="1" x14ac:dyDescent="0.25">
      <c r="B22" s="356"/>
      <c r="C22" s="356"/>
      <c r="D22" s="32"/>
      <c r="E22" s="36"/>
      <c r="F22" s="360"/>
      <c r="G22" s="36"/>
      <c r="H22" s="360"/>
      <c r="I22" s="36"/>
      <c r="J22" s="360"/>
      <c r="K22" s="36"/>
      <c r="L22" s="360"/>
      <c r="M22" s="36"/>
      <c r="N22" s="360"/>
      <c r="O22" s="36"/>
      <c r="P22" s="360"/>
      <c r="Q22" s="36"/>
      <c r="R22" s="360"/>
      <c r="S22" s="36"/>
      <c r="T22" s="360"/>
      <c r="U22" s="36"/>
      <c r="V22" s="360"/>
      <c r="W22" s="36"/>
      <c r="X22" s="360"/>
      <c r="Y22" s="36"/>
      <c r="Z22" s="360"/>
      <c r="AA22" s="36"/>
      <c r="AB22" s="360"/>
      <c r="AC22" s="36"/>
      <c r="AD22" s="385"/>
      <c r="AE22" s="36"/>
      <c r="AF22" s="461"/>
      <c r="AG22" s="36"/>
      <c r="AH22" s="461"/>
      <c r="AI22" s="36"/>
      <c r="AJ22" s="461"/>
      <c r="AK22" s="36"/>
      <c r="AL22" s="461"/>
      <c r="AM22" s="36"/>
      <c r="AN22" s="360"/>
      <c r="AO22" s="360"/>
      <c r="AP22" s="32"/>
      <c r="AQ22" s="358"/>
    </row>
    <row r="23" spans="2:45" s="54" customFormat="1" ht="14.25" customHeight="1" x14ac:dyDescent="0.25">
      <c r="B23" s="648" t="s">
        <v>533</v>
      </c>
      <c r="C23" s="648"/>
      <c r="D23" s="648"/>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48" t="s">
        <v>613</v>
      </c>
      <c r="AP23" s="648"/>
      <c r="AQ23" s="53"/>
    </row>
    <row r="24" spans="2:45" s="54" customFormat="1" ht="6" customHeight="1" x14ac:dyDescent="0.25">
      <c r="B24" s="363"/>
      <c r="C24" s="363"/>
      <c r="D24" s="363"/>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81"/>
      <c r="AD24" s="381"/>
      <c r="AE24" s="459"/>
      <c r="AF24" s="459"/>
      <c r="AG24" s="459"/>
      <c r="AH24" s="459"/>
      <c r="AI24" s="459"/>
      <c r="AJ24" s="459"/>
      <c r="AK24" s="459"/>
      <c r="AL24" s="459"/>
      <c r="AM24" s="356"/>
      <c r="AN24" s="356"/>
      <c r="AO24" s="363"/>
      <c r="AP24" s="363"/>
      <c r="AQ24" s="53"/>
    </row>
    <row r="25" spans="2:45" ht="4.5" customHeight="1" x14ac:dyDescent="0.25">
      <c r="B25" s="56"/>
      <c r="C25" s="56"/>
      <c r="D25" s="56"/>
      <c r="E25" s="56"/>
      <c r="F25" s="56"/>
      <c r="G25" s="56"/>
      <c r="H25" s="56"/>
      <c r="I25" s="56"/>
      <c r="J25" s="56"/>
      <c r="K25" s="56"/>
      <c r="L25" s="56"/>
      <c r="M25" s="56"/>
      <c r="N25" s="56"/>
      <c r="O25" s="56"/>
      <c r="P25" s="56"/>
      <c r="Q25" s="56"/>
      <c r="R25" s="56"/>
      <c r="S25" s="56"/>
      <c r="T25" s="56"/>
      <c r="U25" s="56"/>
      <c r="V25" s="56"/>
      <c r="W25" s="56"/>
      <c r="X25" s="56"/>
      <c r="Y25" s="56"/>
      <c r="Z25" s="57"/>
      <c r="AA25" s="56"/>
      <c r="AB25" s="56"/>
      <c r="AC25" s="56"/>
      <c r="AD25" s="56"/>
      <c r="AE25" s="56"/>
      <c r="AF25" s="56"/>
      <c r="AG25" s="56"/>
      <c r="AH25" s="56"/>
      <c r="AI25" s="56"/>
      <c r="AJ25" s="56"/>
      <c r="AK25" s="56"/>
      <c r="AL25" s="56"/>
      <c r="AM25" s="56"/>
      <c r="AN25" s="56"/>
      <c r="AO25" s="56"/>
      <c r="AP25" s="56"/>
      <c r="AQ25" s="358"/>
    </row>
    <row r="26" spans="2:45" ht="10.5" customHeight="1" x14ac:dyDescent="0.25">
      <c r="B26" s="356">
        <v>11</v>
      </c>
      <c r="C26" s="356"/>
      <c r="D26" s="26" t="s">
        <v>532</v>
      </c>
      <c r="E26" s="82">
        <v>6283.3725000000004</v>
      </c>
      <c r="F26" s="82"/>
      <c r="G26" s="82">
        <v>6584.8975</v>
      </c>
      <c r="H26" s="82"/>
      <c r="I26" s="82">
        <v>6588.8</v>
      </c>
      <c r="J26" s="82"/>
      <c r="K26" s="82">
        <v>6454.6</v>
      </c>
      <c r="L26" s="82"/>
      <c r="M26" s="82">
        <v>6202.9</v>
      </c>
      <c r="N26" s="82"/>
      <c r="O26" s="82">
        <v>6298.7580000000007</v>
      </c>
      <c r="P26" s="82"/>
      <c r="Q26" s="82">
        <v>6799.2288421052626</v>
      </c>
      <c r="R26" s="82"/>
      <c r="S26" s="82">
        <v>7149.1410000000005</v>
      </c>
      <c r="T26" s="82"/>
      <c r="U26" s="82">
        <v>7581.3360000000002</v>
      </c>
      <c r="V26" s="82"/>
      <c r="W26" s="82">
        <v>7295.3114880000012</v>
      </c>
      <c r="X26" s="82"/>
      <c r="Y26" s="82">
        <v>7008.2817689999993</v>
      </c>
      <c r="Z26" s="82"/>
      <c r="AA26" s="289">
        <v>6835.163125</v>
      </c>
      <c r="AB26" s="31">
        <v>1</v>
      </c>
      <c r="AC26" s="82">
        <v>6793.0022319999998</v>
      </c>
      <c r="AD26" s="31"/>
      <c r="AE26" s="82">
        <v>6488.5409489326357</v>
      </c>
      <c r="AF26" s="31" t="s">
        <v>93</v>
      </c>
      <c r="AG26" s="82">
        <v>6557.9574079999984</v>
      </c>
      <c r="AH26" s="31"/>
      <c r="AI26" s="82"/>
      <c r="AJ26" s="31"/>
      <c r="AK26" s="82"/>
      <c r="AL26" s="31"/>
      <c r="AM26" s="82"/>
      <c r="AN26" s="31"/>
      <c r="AO26" s="360"/>
      <c r="AP26" s="80" t="s">
        <v>705</v>
      </c>
      <c r="AQ26" s="358"/>
    </row>
    <row r="27" spans="2:45" ht="10.5" customHeight="1" x14ac:dyDescent="0.25">
      <c r="B27" s="356">
        <v>12</v>
      </c>
      <c r="C27" s="356"/>
      <c r="D27" s="32" t="s">
        <v>683</v>
      </c>
      <c r="E27" s="37">
        <v>295.23249500000003</v>
      </c>
      <c r="F27" s="37"/>
      <c r="G27" s="37">
        <v>344.50891350000012</v>
      </c>
      <c r="H27" s="37"/>
      <c r="I27" s="37">
        <v>384.2525</v>
      </c>
      <c r="J27" s="37"/>
      <c r="K27" s="37">
        <v>399.58776999999998</v>
      </c>
      <c r="L27" s="37"/>
      <c r="M27" s="37">
        <v>425.40100000000001</v>
      </c>
      <c r="N27" s="37"/>
      <c r="O27" s="37">
        <v>459.73812244897954</v>
      </c>
      <c r="P27" s="37"/>
      <c r="Q27" s="37">
        <v>501.82</v>
      </c>
      <c r="R27" s="37"/>
      <c r="S27" s="37">
        <v>487.78299999999996</v>
      </c>
      <c r="T27" s="37"/>
      <c r="U27" s="37">
        <v>430.98099999999994</v>
      </c>
      <c r="V27" s="37"/>
      <c r="W27" s="37">
        <v>340.50403999999997</v>
      </c>
      <c r="X27" s="37"/>
      <c r="Y27" s="37">
        <v>352.18288100000001</v>
      </c>
      <c r="Z27" s="37"/>
      <c r="AA27" s="266">
        <v>173.375</v>
      </c>
      <c r="AB27" s="31">
        <v>1</v>
      </c>
      <c r="AC27" s="37">
        <v>195.85855205815841</v>
      </c>
      <c r="AD27" s="31" t="s">
        <v>93</v>
      </c>
      <c r="AE27" s="37">
        <v>168.35636268768454</v>
      </c>
      <c r="AF27" s="31" t="s">
        <v>93</v>
      </c>
      <c r="AG27" s="37">
        <v>167.47425179856114</v>
      </c>
      <c r="AH27" s="31"/>
      <c r="AI27" s="37"/>
      <c r="AJ27" s="31"/>
      <c r="AK27" s="37"/>
      <c r="AL27" s="31"/>
      <c r="AM27" s="37"/>
      <c r="AN27" s="31"/>
      <c r="AO27" s="360"/>
      <c r="AP27" s="368" t="s">
        <v>706</v>
      </c>
      <c r="AQ27" s="358"/>
    </row>
    <row r="28" spans="2:45" ht="10.5" customHeight="1" x14ac:dyDescent="0.25">
      <c r="B28" s="356"/>
      <c r="C28" s="356"/>
      <c r="D28" s="367" t="s">
        <v>682</v>
      </c>
      <c r="E28" s="37"/>
      <c r="F28" s="37"/>
      <c r="G28" s="37"/>
      <c r="H28" s="37"/>
      <c r="I28" s="37"/>
      <c r="J28" s="37"/>
      <c r="K28" s="37"/>
      <c r="L28" s="37"/>
      <c r="M28" s="37"/>
      <c r="N28" s="37"/>
      <c r="O28" s="37"/>
      <c r="P28" s="37"/>
      <c r="Q28" s="37"/>
      <c r="R28" s="37"/>
      <c r="S28" s="37"/>
      <c r="T28" s="37"/>
      <c r="U28" s="37"/>
      <c r="V28" s="37"/>
      <c r="W28" s="37"/>
      <c r="X28" s="37"/>
      <c r="Y28" s="37"/>
      <c r="Z28" s="37"/>
      <c r="AA28" s="37"/>
      <c r="AB28" s="31"/>
      <c r="AC28" s="37"/>
      <c r="AD28" s="31"/>
      <c r="AE28" s="37"/>
      <c r="AF28" s="31"/>
      <c r="AG28" s="37"/>
      <c r="AH28" s="31"/>
      <c r="AI28" s="37"/>
      <c r="AJ28" s="31"/>
      <c r="AK28" s="37"/>
      <c r="AL28" s="31"/>
      <c r="AM28" s="37"/>
      <c r="AN28" s="31"/>
      <c r="AO28" s="360"/>
      <c r="AP28" s="368" t="s">
        <v>707</v>
      </c>
      <c r="AQ28" s="358"/>
    </row>
    <row r="29" spans="2:45" ht="10.5" customHeight="1" x14ac:dyDescent="0.25">
      <c r="B29" s="356"/>
      <c r="C29" s="356"/>
      <c r="D29" s="32"/>
      <c r="E29" s="37"/>
      <c r="F29" s="37"/>
      <c r="G29" s="37"/>
      <c r="H29" s="37"/>
      <c r="I29" s="37"/>
      <c r="J29" s="37"/>
      <c r="K29" s="37"/>
      <c r="L29" s="37"/>
      <c r="M29" s="37"/>
      <c r="N29" s="37"/>
      <c r="O29" s="37"/>
      <c r="P29" s="37"/>
      <c r="Q29" s="37"/>
      <c r="R29" s="37"/>
      <c r="S29" s="37"/>
      <c r="T29" s="37"/>
      <c r="U29" s="37"/>
      <c r="V29" s="37"/>
      <c r="W29" s="37"/>
      <c r="X29" s="37"/>
      <c r="Y29" s="37"/>
      <c r="Z29" s="37"/>
      <c r="AA29" s="37"/>
      <c r="AB29" s="31"/>
      <c r="AC29" s="37"/>
      <c r="AD29" s="31"/>
      <c r="AE29" s="37"/>
      <c r="AF29" s="31"/>
      <c r="AG29" s="37"/>
      <c r="AH29" s="31"/>
      <c r="AI29" s="37"/>
      <c r="AJ29" s="31"/>
      <c r="AK29" s="37"/>
      <c r="AL29" s="31"/>
      <c r="AM29" s="37"/>
      <c r="AN29" s="31"/>
      <c r="AO29" s="360"/>
      <c r="AP29" s="368"/>
      <c r="AQ29" s="358"/>
    </row>
    <row r="30" spans="2:45" ht="10.5" customHeight="1" x14ac:dyDescent="0.25">
      <c r="B30" s="356">
        <v>13</v>
      </c>
      <c r="C30" s="356"/>
      <c r="D30" s="26" t="s">
        <v>681</v>
      </c>
      <c r="E30" s="82">
        <v>1959.8219999999997</v>
      </c>
      <c r="F30" s="82"/>
      <c r="G30" s="82">
        <v>2146.8620000000001</v>
      </c>
      <c r="H30" s="82"/>
      <c r="I30" s="82">
        <v>2285.4</v>
      </c>
      <c r="J30" s="82"/>
      <c r="K30" s="82">
        <v>2378.9959653326537</v>
      </c>
      <c r="L30" s="82"/>
      <c r="M30" s="82">
        <v>2454.9251726784341</v>
      </c>
      <c r="N30" s="82"/>
      <c r="O30" s="82">
        <v>2637.2999999999997</v>
      </c>
      <c r="P30" s="82"/>
      <c r="Q30" s="82">
        <v>2817.6129629629627</v>
      </c>
      <c r="R30" s="82"/>
      <c r="S30" s="82">
        <v>3111.3999999999996</v>
      </c>
      <c r="T30" s="82"/>
      <c r="U30" s="82">
        <v>3564.8850000000002</v>
      </c>
      <c r="V30" s="82"/>
      <c r="W30" s="82">
        <v>4026.0219999999999</v>
      </c>
      <c r="X30" s="82"/>
      <c r="Y30" s="82">
        <v>4147.1378940000004</v>
      </c>
      <c r="Z30" s="82"/>
      <c r="AA30" s="289">
        <v>4543.2132190142602</v>
      </c>
      <c r="AB30" s="31">
        <v>1</v>
      </c>
      <c r="AC30" s="82">
        <v>4999.1357741905467</v>
      </c>
      <c r="AD30" s="31"/>
      <c r="AE30" s="82">
        <v>5353.1177719497337</v>
      </c>
      <c r="AF30" s="31"/>
      <c r="AG30" s="82">
        <v>5526.5576305485865</v>
      </c>
      <c r="AH30" s="31"/>
      <c r="AI30" s="82"/>
      <c r="AJ30" s="31"/>
      <c r="AK30" s="82"/>
      <c r="AL30" s="31"/>
      <c r="AM30" s="82"/>
      <c r="AN30" s="31"/>
      <c r="AO30" s="360"/>
      <c r="AP30" s="80" t="s">
        <v>709</v>
      </c>
      <c r="AQ30" s="358"/>
    </row>
    <row r="31" spans="2:45" ht="10.5" customHeight="1" x14ac:dyDescent="0.25">
      <c r="B31" s="356"/>
      <c r="C31" s="356"/>
      <c r="D31" s="32"/>
      <c r="E31" s="37"/>
      <c r="F31" s="37"/>
      <c r="G31" s="37"/>
      <c r="H31" s="37"/>
      <c r="I31" s="37"/>
      <c r="J31" s="37"/>
      <c r="K31" s="37"/>
      <c r="L31" s="37"/>
      <c r="M31" s="37"/>
      <c r="N31" s="37"/>
      <c r="O31" s="37"/>
      <c r="P31" s="37"/>
      <c r="Q31" s="37"/>
      <c r="R31" s="37"/>
      <c r="S31" s="37"/>
      <c r="T31" s="37"/>
      <c r="U31" s="37"/>
      <c r="V31" s="37"/>
      <c r="W31" s="37"/>
      <c r="X31" s="37"/>
      <c r="Y31" s="37"/>
      <c r="Z31" s="37"/>
      <c r="AA31" s="37"/>
      <c r="AB31" s="31"/>
      <c r="AC31" s="37"/>
      <c r="AD31" s="31"/>
      <c r="AE31" s="37"/>
      <c r="AF31" s="31"/>
      <c r="AG31" s="37"/>
      <c r="AH31" s="31"/>
      <c r="AI31" s="37"/>
      <c r="AJ31" s="31"/>
      <c r="AK31" s="37"/>
      <c r="AL31" s="31"/>
      <c r="AM31" s="37"/>
      <c r="AN31" s="31"/>
      <c r="AO31" s="360"/>
      <c r="AP31" s="32"/>
      <c r="AQ31" s="358"/>
    </row>
    <row r="32" spans="2:45" ht="10.5" customHeight="1" x14ac:dyDescent="0.25">
      <c r="B32" s="356">
        <v>14</v>
      </c>
      <c r="C32" s="356"/>
      <c r="D32" s="26" t="s">
        <v>81</v>
      </c>
      <c r="E32" s="82">
        <v>8243.1944999999996</v>
      </c>
      <c r="F32" s="82"/>
      <c r="G32" s="82">
        <v>8731.7595000000001</v>
      </c>
      <c r="H32" s="82"/>
      <c r="I32" s="82">
        <v>8874.2000000000007</v>
      </c>
      <c r="J32" s="82"/>
      <c r="K32" s="82">
        <v>8833.5959653326536</v>
      </c>
      <c r="L32" s="82"/>
      <c r="M32" s="82">
        <v>8657.8251726784347</v>
      </c>
      <c r="N32" s="82"/>
      <c r="O32" s="82">
        <v>8936.0579999999991</v>
      </c>
      <c r="P32" s="82"/>
      <c r="Q32" s="82">
        <v>9616.8418050682267</v>
      </c>
      <c r="R32" s="82"/>
      <c r="S32" s="82">
        <v>10260.541000000001</v>
      </c>
      <c r="T32" s="82"/>
      <c r="U32" s="82">
        <v>11146.221000000001</v>
      </c>
      <c r="V32" s="82"/>
      <c r="W32" s="82">
        <v>11321.333487999998</v>
      </c>
      <c r="X32" s="82"/>
      <c r="Y32" s="82">
        <v>11155.419663000001</v>
      </c>
      <c r="Z32" s="82"/>
      <c r="AA32" s="82">
        <v>11378.376344014263</v>
      </c>
      <c r="AB32" s="31"/>
      <c r="AC32" s="82">
        <v>11792.138006190546</v>
      </c>
      <c r="AD32" s="31"/>
      <c r="AE32" s="82">
        <v>11841.664720882367</v>
      </c>
      <c r="AF32" s="31" t="s">
        <v>93</v>
      </c>
      <c r="AG32" s="82">
        <v>12121.177504656727</v>
      </c>
      <c r="AH32" s="31"/>
      <c r="AI32" s="82"/>
      <c r="AJ32" s="31"/>
      <c r="AK32" s="82"/>
      <c r="AL32" s="31"/>
      <c r="AM32" s="82"/>
      <c r="AN32" s="31"/>
      <c r="AO32" s="360"/>
      <c r="AP32" s="26" t="s">
        <v>98</v>
      </c>
      <c r="AQ32" s="358"/>
    </row>
    <row r="33" spans="2:45" ht="10.5" customHeight="1" x14ac:dyDescent="0.25">
      <c r="B33" s="551">
        <v>15</v>
      </c>
      <c r="C33" s="551"/>
      <c r="D33" s="32" t="s">
        <v>1217</v>
      </c>
      <c r="E33" s="37">
        <v>4857.1400050000002</v>
      </c>
      <c r="F33" s="37"/>
      <c r="G33" s="37">
        <v>4980.3885865000002</v>
      </c>
      <c r="H33" s="37"/>
      <c r="I33" s="37">
        <v>5018.2475000000004</v>
      </c>
      <c r="J33" s="37"/>
      <c r="K33" s="37">
        <v>4905.0122300000003</v>
      </c>
      <c r="L33" s="37"/>
      <c r="M33" s="37">
        <v>4773.0990000000002</v>
      </c>
      <c r="N33" s="37"/>
      <c r="O33" s="37">
        <v>4943.9198775510213</v>
      </c>
      <c r="P33" s="37"/>
      <c r="Q33" s="37">
        <v>5354.5088421052633</v>
      </c>
      <c r="R33" s="37"/>
      <c r="S33" s="37">
        <v>5659.5579999999991</v>
      </c>
      <c r="T33" s="37"/>
      <c r="U33" s="37">
        <v>6252.2550000000001</v>
      </c>
      <c r="V33" s="37"/>
      <c r="W33" s="37">
        <v>6042.5074480000003</v>
      </c>
      <c r="X33" s="37"/>
      <c r="Y33" s="37">
        <v>5902.0710159999999</v>
      </c>
      <c r="Z33" s="37"/>
      <c r="AA33" s="37">
        <v>6083.6483440000002</v>
      </c>
      <c r="AB33" s="31"/>
      <c r="AC33" s="37">
        <v>6128.6206799418414</v>
      </c>
      <c r="AD33" s="31"/>
      <c r="AE33" s="37">
        <v>5925.0845862449505</v>
      </c>
      <c r="AF33" s="31"/>
      <c r="AG33" s="37">
        <v>6083.4456223095794</v>
      </c>
      <c r="AH33" s="31"/>
      <c r="AI33" s="37"/>
      <c r="AJ33" s="31"/>
      <c r="AK33" s="37"/>
      <c r="AL33" s="31"/>
      <c r="AM33" s="37"/>
      <c r="AN33" s="31"/>
      <c r="AO33" s="552"/>
      <c r="AP33" s="32" t="s">
        <v>1284</v>
      </c>
      <c r="AQ33" s="358"/>
      <c r="AS33" s="43"/>
    </row>
    <row r="34" spans="2:45" ht="10.5" customHeight="1" x14ac:dyDescent="0.25">
      <c r="B34" s="516">
        <v>16</v>
      </c>
      <c r="C34" s="516"/>
      <c r="D34" s="32" t="s">
        <v>600</v>
      </c>
      <c r="E34" s="37">
        <v>1304.3800000000001</v>
      </c>
      <c r="F34" s="37"/>
      <c r="G34" s="37">
        <v>1452.6</v>
      </c>
      <c r="H34" s="37"/>
      <c r="I34" s="37">
        <v>1418.3999999999999</v>
      </c>
      <c r="J34" s="37"/>
      <c r="K34" s="37">
        <v>1410.0819653326535</v>
      </c>
      <c r="L34" s="37"/>
      <c r="M34" s="37">
        <v>1298.0251726784345</v>
      </c>
      <c r="N34" s="37"/>
      <c r="O34" s="37">
        <v>1256.2</v>
      </c>
      <c r="P34" s="37"/>
      <c r="Q34" s="37">
        <v>1279.4129629629629</v>
      </c>
      <c r="R34" s="37"/>
      <c r="S34" s="37">
        <v>1375.6</v>
      </c>
      <c r="T34" s="37"/>
      <c r="U34" s="37">
        <v>1387.473</v>
      </c>
      <c r="V34" s="37"/>
      <c r="W34" s="37">
        <v>1369.6320000000001</v>
      </c>
      <c r="X34" s="37"/>
      <c r="Y34" s="37">
        <v>1202.9057660000001</v>
      </c>
      <c r="Z34" s="37"/>
      <c r="AA34" s="37">
        <v>1222.0427810000001</v>
      </c>
      <c r="AB34" s="31"/>
      <c r="AC34" s="37">
        <v>1201.6219999999998</v>
      </c>
      <c r="AD34" s="31"/>
      <c r="AE34" s="37">
        <v>1270.1284029231765</v>
      </c>
      <c r="AF34" s="31"/>
      <c r="AG34" s="37">
        <v>1175.1391938441375</v>
      </c>
      <c r="AH34" s="31"/>
      <c r="AI34" s="37"/>
      <c r="AJ34" s="31"/>
      <c r="AK34" s="37"/>
      <c r="AL34" s="31"/>
      <c r="AM34" s="37"/>
      <c r="AN34" s="31"/>
      <c r="AO34" s="518"/>
      <c r="AP34" s="32" t="s">
        <v>1282</v>
      </c>
      <c r="AQ34" s="517"/>
      <c r="AS34" s="43"/>
    </row>
    <row r="35" spans="2:45" ht="10.5" customHeight="1" x14ac:dyDescent="0.25">
      <c r="B35" s="551">
        <v>17</v>
      </c>
      <c r="C35" s="551"/>
      <c r="D35" s="32" t="s">
        <v>1256</v>
      </c>
      <c r="E35" s="37">
        <v>2081.6744950000002</v>
      </c>
      <c r="F35" s="37"/>
      <c r="G35" s="37">
        <v>2298.7709134999996</v>
      </c>
      <c r="H35" s="37"/>
      <c r="I35" s="37">
        <v>2437.5525000000007</v>
      </c>
      <c r="J35" s="37"/>
      <c r="K35" s="37">
        <v>2518.5017700000008</v>
      </c>
      <c r="L35" s="37"/>
      <c r="M35" s="37">
        <v>2586.7009999999991</v>
      </c>
      <c r="N35" s="37"/>
      <c r="O35" s="37">
        <v>2735.9381224489807</v>
      </c>
      <c r="P35" s="37"/>
      <c r="Q35" s="37">
        <v>2982.9199999999996</v>
      </c>
      <c r="R35" s="37"/>
      <c r="S35" s="37">
        <v>3225.3830000000003</v>
      </c>
      <c r="T35" s="37"/>
      <c r="U35" s="37">
        <v>3506.4930000000004</v>
      </c>
      <c r="V35" s="37"/>
      <c r="W35" s="37">
        <v>3909.1940399999999</v>
      </c>
      <c r="X35" s="37"/>
      <c r="Y35" s="37">
        <v>4050.4428809999999</v>
      </c>
      <c r="Z35" s="37"/>
      <c r="AA35" s="37">
        <v>4072.3999999999996</v>
      </c>
      <c r="AB35" s="31"/>
      <c r="AC35" s="37">
        <v>4461.8953262487048</v>
      </c>
      <c r="AD35" s="31"/>
      <c r="AE35" s="37">
        <v>4646.4457317142424</v>
      </c>
      <c r="AF35" s="31"/>
      <c r="AG35" s="37">
        <v>4862.5926885030103</v>
      </c>
      <c r="AH35" s="31"/>
      <c r="AI35" s="33"/>
      <c r="AJ35" s="31"/>
      <c r="AK35" s="33"/>
      <c r="AL35" s="31"/>
      <c r="AM35" s="33"/>
      <c r="AN35" s="31"/>
      <c r="AO35" s="552"/>
      <c r="AP35" s="32" t="s">
        <v>1283</v>
      </c>
      <c r="AQ35" s="488"/>
      <c r="AS35" s="43"/>
    </row>
    <row r="36" spans="2:45" ht="10.5" customHeight="1" x14ac:dyDescent="0.25">
      <c r="B36" s="356">
        <v>18</v>
      </c>
      <c r="C36" s="356"/>
      <c r="D36" s="32" t="s">
        <v>601</v>
      </c>
      <c r="E36" s="37">
        <v>2047</v>
      </c>
      <c r="F36" s="37"/>
      <c r="G36" s="37">
        <v>2226.6999999999998</v>
      </c>
      <c r="H36" s="37"/>
      <c r="I36" s="37">
        <v>2390</v>
      </c>
      <c r="J36" s="37"/>
      <c r="K36" s="37">
        <v>2400</v>
      </c>
      <c r="L36" s="37"/>
      <c r="M36" s="37">
        <v>2411</v>
      </c>
      <c r="N36" s="37"/>
      <c r="O36" s="37">
        <v>2319</v>
      </c>
      <c r="P36" s="37"/>
      <c r="Q36" s="37">
        <v>2481.096</v>
      </c>
      <c r="R36" s="37"/>
      <c r="S36" s="37">
        <v>2740.2</v>
      </c>
      <c r="T36" s="37"/>
      <c r="U36" s="37">
        <v>2967.4</v>
      </c>
      <c r="V36" s="37"/>
      <c r="W36" s="37">
        <v>3031</v>
      </c>
      <c r="X36" s="37"/>
      <c r="Y36" s="37">
        <v>2907</v>
      </c>
      <c r="Z36" s="37"/>
      <c r="AA36" s="37">
        <v>2827</v>
      </c>
      <c r="AB36" s="31"/>
      <c r="AC36" s="37">
        <v>2948</v>
      </c>
      <c r="AD36" s="31"/>
      <c r="AE36" s="37">
        <v>3055</v>
      </c>
      <c r="AF36" s="31"/>
      <c r="AG36" s="37">
        <v>3228</v>
      </c>
      <c r="AH36" s="31"/>
      <c r="AI36" s="37"/>
      <c r="AJ36" s="31"/>
      <c r="AK36" s="37"/>
      <c r="AL36" s="31"/>
      <c r="AM36" s="37"/>
      <c r="AN36" s="31"/>
      <c r="AO36" s="360"/>
      <c r="AP36" s="32" t="s">
        <v>612</v>
      </c>
      <c r="AQ36" s="358"/>
    </row>
    <row r="37" spans="2:45" ht="10.5" customHeight="1" x14ac:dyDescent="0.25">
      <c r="B37" s="356">
        <v>19</v>
      </c>
      <c r="C37" s="356"/>
      <c r="D37" s="32" t="s">
        <v>602</v>
      </c>
      <c r="E37" s="37">
        <v>536.98877199999993</v>
      </c>
      <c r="F37" s="37"/>
      <c r="G37" s="37">
        <v>752.77083800000003</v>
      </c>
      <c r="H37" s="37"/>
      <c r="I37" s="37">
        <v>887.68</v>
      </c>
      <c r="J37" s="37"/>
      <c r="K37" s="37">
        <v>856.8</v>
      </c>
      <c r="L37" s="37"/>
      <c r="M37" s="37">
        <v>645.048</v>
      </c>
      <c r="N37" s="37"/>
      <c r="O37" s="37">
        <v>597.50499999999988</v>
      </c>
      <c r="P37" s="37"/>
      <c r="Q37" s="37">
        <v>580.28784210526305</v>
      </c>
      <c r="R37" s="37"/>
      <c r="S37" s="37">
        <v>493.64100000000002</v>
      </c>
      <c r="T37" s="37"/>
      <c r="U37" s="37">
        <v>536.57599999999991</v>
      </c>
      <c r="V37" s="37"/>
      <c r="W37" s="37">
        <v>615.20500000000004</v>
      </c>
      <c r="X37" s="37"/>
      <c r="Y37" s="37">
        <v>538.54679999999996</v>
      </c>
      <c r="Z37" s="37"/>
      <c r="AA37" s="37">
        <v>550.66399999999999</v>
      </c>
      <c r="AB37" s="31"/>
      <c r="AC37" s="37">
        <v>461.93661600000001</v>
      </c>
      <c r="AD37" s="31"/>
      <c r="AE37" s="37">
        <v>483.11813450460392</v>
      </c>
      <c r="AF37" s="31" t="s">
        <v>93</v>
      </c>
      <c r="AG37" s="37">
        <v>492.64236531022527</v>
      </c>
      <c r="AH37" s="31"/>
      <c r="AI37" s="37"/>
      <c r="AJ37" s="31"/>
      <c r="AK37" s="37"/>
      <c r="AL37" s="31"/>
      <c r="AM37" s="37"/>
      <c r="AN37" s="31"/>
      <c r="AO37" s="360"/>
      <c r="AP37" s="32" t="s">
        <v>603</v>
      </c>
      <c r="AQ37" s="358"/>
    </row>
    <row r="38" spans="2:45" ht="11.25" customHeight="1" x14ac:dyDescent="0.25">
      <c r="B38" s="356">
        <v>20</v>
      </c>
      <c r="C38" s="356"/>
      <c r="D38" s="32" t="s">
        <v>604</v>
      </c>
      <c r="E38" s="37">
        <v>3009.2469999999998</v>
      </c>
      <c r="F38" s="37"/>
      <c r="G38" s="37">
        <v>3191.2594999999997</v>
      </c>
      <c r="H38" s="37"/>
      <c r="I38" s="37">
        <v>3323.6</v>
      </c>
      <c r="J38" s="37"/>
      <c r="K38" s="37">
        <v>3397.9959653326532</v>
      </c>
      <c r="L38" s="37"/>
      <c r="M38" s="37">
        <v>3445.6951726784346</v>
      </c>
      <c r="N38" s="37"/>
      <c r="O38" s="37">
        <v>3723.4940000000001</v>
      </c>
      <c r="P38" s="37"/>
      <c r="Q38" s="37">
        <v>3936.4919629629626</v>
      </c>
      <c r="R38" s="37"/>
      <c r="S38" s="37">
        <v>4233.1000000000004</v>
      </c>
      <c r="T38" s="37"/>
      <c r="U38" s="37">
        <v>4664.660141450252</v>
      </c>
      <c r="V38" s="37"/>
      <c r="W38" s="37">
        <v>4876.8581458172803</v>
      </c>
      <c r="X38" s="37"/>
      <c r="Y38" s="37">
        <v>5047.079999999999</v>
      </c>
      <c r="Z38" s="37"/>
      <c r="AA38" s="37">
        <v>5184.3911050142588</v>
      </c>
      <c r="AB38" s="31"/>
      <c r="AC38" s="37">
        <v>5535.4518477769479</v>
      </c>
      <c r="AD38" s="31"/>
      <c r="AE38" s="37">
        <v>5733.2901064768421</v>
      </c>
      <c r="AF38" s="31" t="s">
        <v>93</v>
      </c>
      <c r="AG38" s="37">
        <v>5914.6483578056141</v>
      </c>
      <c r="AH38" s="31"/>
      <c r="AI38" s="37"/>
      <c r="AJ38" s="31"/>
      <c r="AK38" s="37"/>
      <c r="AL38" s="31"/>
      <c r="AM38" s="37"/>
      <c r="AN38" s="31"/>
      <c r="AO38" s="360"/>
      <c r="AP38" s="32" t="s">
        <v>605</v>
      </c>
      <c r="AQ38" s="358"/>
    </row>
    <row r="39" spans="2:45" ht="6" customHeight="1" x14ac:dyDescent="0.25">
      <c r="B39" s="361"/>
      <c r="C39" s="361"/>
      <c r="D39" s="58"/>
      <c r="E39" s="59"/>
      <c r="F39" s="60"/>
      <c r="G39" s="59"/>
      <c r="H39" s="60"/>
      <c r="I39" s="59"/>
      <c r="J39" s="60"/>
      <c r="K39" s="59"/>
      <c r="L39" s="60"/>
      <c r="M39" s="59"/>
      <c r="N39" s="60"/>
      <c r="O39" s="59"/>
      <c r="P39" s="60"/>
      <c r="Q39" s="59"/>
      <c r="R39" s="60"/>
      <c r="S39" s="60"/>
      <c r="T39" s="61"/>
      <c r="U39" s="59"/>
      <c r="V39" s="60"/>
      <c r="W39" s="59"/>
      <c r="X39" s="60"/>
      <c r="Y39" s="59"/>
      <c r="Z39" s="62"/>
      <c r="AA39" s="59"/>
      <c r="AB39" s="63"/>
      <c r="AC39" s="59"/>
      <c r="AD39" s="63"/>
      <c r="AE39" s="59"/>
      <c r="AF39" s="63"/>
      <c r="AG39" s="59"/>
      <c r="AH39" s="63"/>
      <c r="AI39" s="59"/>
      <c r="AJ39" s="63"/>
      <c r="AK39" s="59"/>
      <c r="AL39" s="63"/>
      <c r="AM39" s="59"/>
      <c r="AN39" s="63"/>
      <c r="AO39" s="22"/>
      <c r="AP39" s="58"/>
      <c r="AQ39" s="358"/>
    </row>
    <row r="40" spans="2:45" ht="6" customHeight="1" x14ac:dyDescent="0.25">
      <c r="B40" s="64"/>
      <c r="C40" s="64"/>
      <c r="D40" s="4"/>
      <c r="E40" s="4"/>
      <c r="F40" s="4"/>
      <c r="G40" s="4"/>
      <c r="H40" s="4"/>
      <c r="I40" s="4"/>
      <c r="J40" s="4"/>
      <c r="K40" s="4"/>
      <c r="L40" s="4"/>
      <c r="M40" s="4"/>
      <c r="N40" s="4"/>
      <c r="O40" s="4"/>
      <c r="P40" s="4"/>
      <c r="Q40" s="4"/>
      <c r="R40" s="4"/>
      <c r="S40" s="358"/>
      <c r="T40" s="358"/>
      <c r="U40" s="358"/>
      <c r="V40" s="358"/>
      <c r="W40" s="358"/>
      <c r="X40" s="358"/>
      <c r="Y40" s="358"/>
      <c r="Z40" s="358"/>
      <c r="AA40" s="358"/>
      <c r="AB40" s="358"/>
      <c r="AC40" s="383"/>
      <c r="AD40" s="383"/>
      <c r="AE40" s="462"/>
      <c r="AF40" s="462"/>
      <c r="AG40" s="462"/>
      <c r="AH40" s="462"/>
      <c r="AI40" s="462"/>
      <c r="AJ40" s="462"/>
      <c r="AK40" s="462"/>
      <c r="AL40" s="462"/>
      <c r="AM40" s="358"/>
      <c r="AN40" s="358"/>
      <c r="AO40" s="358"/>
      <c r="AP40" s="358"/>
    </row>
    <row r="41" spans="2:45" ht="14.25" customHeight="1" x14ac:dyDescent="0.25">
      <c r="B41" s="660" t="s">
        <v>1278</v>
      </c>
      <c r="C41" s="660"/>
      <c r="D41" s="660"/>
      <c r="E41" s="660"/>
      <c r="F41" s="660"/>
      <c r="G41" s="660"/>
      <c r="H41" s="660"/>
      <c r="I41" s="660"/>
      <c r="J41" s="660"/>
      <c r="K41" s="660"/>
      <c r="L41" s="660"/>
      <c r="M41" s="660"/>
      <c r="N41" s="660"/>
      <c r="O41" s="660"/>
      <c r="P41" s="660"/>
      <c r="Q41" s="660"/>
      <c r="R41" s="660"/>
      <c r="S41" s="660"/>
      <c r="T41" s="660"/>
      <c r="U41" s="660"/>
      <c r="V41" s="660"/>
      <c r="W41" s="660"/>
      <c r="X41" s="660"/>
      <c r="Y41" s="660"/>
      <c r="Z41" s="660"/>
      <c r="AA41" s="660"/>
      <c r="AB41" s="660"/>
      <c r="AC41" s="660"/>
      <c r="AD41" s="660"/>
      <c r="AE41" s="660"/>
      <c r="AF41" s="660"/>
      <c r="AG41" s="660"/>
      <c r="AH41" s="660"/>
      <c r="AI41" s="660"/>
      <c r="AJ41" s="660"/>
      <c r="AK41" s="660"/>
      <c r="AL41" s="660"/>
      <c r="AM41" s="660"/>
      <c r="AN41" s="660"/>
      <c r="AO41" s="660"/>
      <c r="AP41" s="660"/>
      <c r="AQ41" s="358"/>
    </row>
    <row r="42" spans="2:45" ht="14.25" customHeight="1" x14ac:dyDescent="0.25">
      <c r="B42" s="660" t="s">
        <v>1280</v>
      </c>
      <c r="C42" s="660"/>
      <c r="D42" s="660"/>
      <c r="E42" s="660"/>
      <c r="F42" s="660"/>
      <c r="G42" s="660"/>
      <c r="H42" s="660"/>
      <c r="I42" s="660"/>
      <c r="J42" s="660"/>
      <c r="K42" s="660"/>
      <c r="L42" s="660"/>
      <c r="M42" s="660"/>
      <c r="N42" s="660"/>
      <c r="O42" s="660"/>
      <c r="P42" s="660"/>
      <c r="Q42" s="660"/>
      <c r="R42" s="660"/>
      <c r="S42" s="660"/>
      <c r="T42" s="660"/>
      <c r="U42" s="660"/>
      <c r="V42" s="660"/>
      <c r="W42" s="660"/>
      <c r="X42" s="660"/>
      <c r="Y42" s="660"/>
      <c r="Z42" s="660"/>
      <c r="AA42" s="660"/>
      <c r="AB42" s="660"/>
      <c r="AC42" s="660"/>
      <c r="AD42" s="660"/>
      <c r="AE42" s="660"/>
      <c r="AF42" s="660"/>
      <c r="AG42" s="660"/>
      <c r="AH42" s="660"/>
      <c r="AI42" s="660"/>
      <c r="AJ42" s="660"/>
      <c r="AK42" s="660"/>
      <c r="AL42" s="660"/>
      <c r="AM42" s="660"/>
      <c r="AN42" s="660"/>
      <c r="AO42" s="660"/>
      <c r="AP42" s="660"/>
      <c r="AQ42" s="554"/>
    </row>
    <row r="43" spans="2:45" ht="14.25" customHeight="1" x14ac:dyDescent="0.25">
      <c r="B43" s="661" t="s">
        <v>1279</v>
      </c>
      <c r="C43" s="661"/>
      <c r="D43" s="661"/>
      <c r="E43" s="661"/>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661"/>
      <c r="AM43" s="661"/>
      <c r="AN43" s="661"/>
      <c r="AO43" s="661"/>
      <c r="AP43" s="661"/>
    </row>
    <row r="44" spans="2:45" ht="14.25" customHeight="1" x14ac:dyDescent="0.25">
      <c r="B44" s="661" t="s">
        <v>1281</v>
      </c>
      <c r="C44" s="661"/>
      <c r="D44" s="661"/>
      <c r="E44" s="661"/>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1"/>
      <c r="AI44" s="661"/>
      <c r="AJ44" s="661"/>
      <c r="AK44" s="661"/>
      <c r="AL44" s="661"/>
      <c r="AM44" s="661"/>
      <c r="AN44" s="661"/>
      <c r="AO44" s="661"/>
      <c r="AP44" s="661"/>
    </row>
    <row r="45" spans="2:45" ht="14.25" customHeight="1" x14ac:dyDescent="0.25">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89"/>
      <c r="AD45" s="389"/>
      <c r="AE45" s="467"/>
      <c r="AF45" s="467"/>
      <c r="AG45" s="467"/>
      <c r="AH45" s="467"/>
      <c r="AI45" s="467"/>
      <c r="AJ45" s="467"/>
      <c r="AK45" s="467"/>
      <c r="AL45" s="467"/>
      <c r="AM45" s="377"/>
      <c r="AN45" s="377"/>
      <c r="AO45" s="377"/>
      <c r="AP45" s="377"/>
    </row>
    <row r="46" spans="2:45" ht="10.5" customHeight="1" x14ac:dyDescent="0.25">
      <c r="B46" s="66"/>
      <c r="C46" s="66"/>
      <c r="E46" s="546"/>
    </row>
    <row r="47" spans="2:45" ht="10.5" customHeight="1" x14ac:dyDescent="0.25">
      <c r="B47" s="66"/>
      <c r="C47" s="6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f t="shared" ref="AH47:AO47" si="0">AH14-AH15-AH16-AH17</f>
        <v>0</v>
      </c>
      <c r="AI47" s="546">
        <f t="shared" si="0"/>
        <v>0</v>
      </c>
      <c r="AJ47" s="546">
        <f t="shared" si="0"/>
        <v>0</v>
      </c>
      <c r="AK47" s="546">
        <f t="shared" si="0"/>
        <v>0</v>
      </c>
      <c r="AL47" s="546">
        <f t="shared" si="0"/>
        <v>0</v>
      </c>
      <c r="AM47" s="546">
        <f t="shared" si="0"/>
        <v>0</v>
      </c>
      <c r="AN47" s="546">
        <f t="shared" si="0"/>
        <v>0</v>
      </c>
      <c r="AO47" s="546">
        <f t="shared" si="0"/>
        <v>0</v>
      </c>
    </row>
    <row r="48" spans="2:45" ht="10.5" customHeight="1" x14ac:dyDescent="0.25">
      <c r="B48" s="66"/>
      <c r="C48" s="66"/>
    </row>
    <row r="49" spans="2:43" ht="10.5" customHeight="1" x14ac:dyDescent="0.25">
      <c r="B49" s="67"/>
      <c r="C49" s="67"/>
    </row>
    <row r="50" spans="2:43" ht="14.25" customHeight="1" x14ac:dyDescent="0.25">
      <c r="B50" s="16" t="s">
        <v>606</v>
      </c>
      <c r="C50" s="67"/>
    </row>
    <row r="51" spans="2:43" ht="14.25" customHeight="1" x14ac:dyDescent="0.25">
      <c r="B51" s="309" t="s">
        <v>607</v>
      </c>
      <c r="C51" s="67"/>
    </row>
    <row r="52" spans="2:43" ht="6" customHeight="1" x14ac:dyDescent="0.25">
      <c r="B52" s="68"/>
      <c r="C52" s="68"/>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row>
    <row r="53" spans="2:43" ht="6" customHeight="1" x14ac:dyDescent="0.25">
      <c r="B53" s="358"/>
      <c r="C53" s="358"/>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83"/>
      <c r="AD53" s="383"/>
      <c r="AE53" s="462"/>
      <c r="AF53" s="462"/>
      <c r="AG53" s="462"/>
      <c r="AH53" s="462"/>
      <c r="AI53" s="462"/>
      <c r="AJ53" s="462"/>
      <c r="AK53" s="462"/>
      <c r="AL53" s="462"/>
      <c r="AM53" s="358"/>
      <c r="AN53" s="358"/>
      <c r="AO53" s="358"/>
      <c r="AP53" s="358"/>
    </row>
    <row r="54" spans="2:43" ht="14.25" customHeight="1" x14ac:dyDescent="0.25">
      <c r="B54" s="648" t="s">
        <v>530</v>
      </c>
      <c r="C54" s="648"/>
      <c r="D54" s="648"/>
      <c r="E54" s="608">
        <v>2000</v>
      </c>
      <c r="F54" s="649"/>
      <c r="G54" s="608">
        <v>2001</v>
      </c>
      <c r="H54" s="649"/>
      <c r="I54" s="608">
        <v>2002</v>
      </c>
      <c r="J54" s="649"/>
      <c r="K54" s="608">
        <v>2003</v>
      </c>
      <c r="L54" s="649"/>
      <c r="M54" s="608">
        <v>2004</v>
      </c>
      <c r="N54" s="649"/>
      <c r="O54" s="608">
        <v>2005</v>
      </c>
      <c r="P54" s="649"/>
      <c r="Q54" s="608">
        <v>2006</v>
      </c>
      <c r="R54" s="649"/>
      <c r="S54" s="608">
        <v>2007</v>
      </c>
      <c r="T54" s="649"/>
      <c r="U54" s="608">
        <v>2008</v>
      </c>
      <c r="V54" s="649"/>
      <c r="W54" s="608">
        <v>2009</v>
      </c>
      <c r="X54" s="649"/>
      <c r="Y54" s="608">
        <v>2010</v>
      </c>
      <c r="Z54" s="649"/>
      <c r="AA54" s="608">
        <v>2011</v>
      </c>
      <c r="AB54" s="649"/>
      <c r="AC54" s="608">
        <v>2012</v>
      </c>
      <c r="AD54" s="649"/>
      <c r="AE54" s="608">
        <v>2013</v>
      </c>
      <c r="AF54" s="649"/>
      <c r="AG54" s="608">
        <v>2014</v>
      </c>
      <c r="AH54" s="649"/>
      <c r="AI54" s="608">
        <v>2015</v>
      </c>
      <c r="AJ54" s="649"/>
      <c r="AK54" s="608">
        <v>2016</v>
      </c>
      <c r="AL54" s="649"/>
      <c r="AM54" s="608">
        <v>2017</v>
      </c>
      <c r="AN54" s="649"/>
      <c r="AO54" s="648" t="s">
        <v>531</v>
      </c>
      <c r="AP54" s="648"/>
      <c r="AQ54" s="358"/>
    </row>
    <row r="55" spans="2:43" ht="6" customHeight="1" x14ac:dyDescent="0.25">
      <c r="B55" s="362"/>
      <c r="C55" s="362"/>
      <c r="D55" s="362"/>
      <c r="E55" s="361"/>
      <c r="F55" s="359"/>
      <c r="G55" s="361"/>
      <c r="H55" s="359"/>
      <c r="I55" s="361"/>
      <c r="J55" s="359"/>
      <c r="K55" s="361"/>
      <c r="L55" s="359"/>
      <c r="M55" s="361"/>
      <c r="N55" s="359"/>
      <c r="O55" s="361"/>
      <c r="P55" s="359"/>
      <c r="Q55" s="361"/>
      <c r="R55" s="359"/>
      <c r="S55" s="361"/>
      <c r="T55" s="359"/>
      <c r="U55" s="361"/>
      <c r="V55" s="359"/>
      <c r="W55" s="361"/>
      <c r="X55" s="359"/>
      <c r="Y55" s="361"/>
      <c r="Z55" s="359"/>
      <c r="AA55" s="361"/>
      <c r="AB55" s="359"/>
      <c r="AC55" s="386"/>
      <c r="AD55" s="384"/>
      <c r="AE55" s="464"/>
      <c r="AF55" s="463"/>
      <c r="AG55" s="464"/>
      <c r="AH55" s="463"/>
      <c r="AI55" s="464"/>
      <c r="AJ55" s="463"/>
      <c r="AK55" s="464"/>
      <c r="AL55" s="463"/>
      <c r="AM55" s="361"/>
      <c r="AN55" s="359"/>
      <c r="AO55" s="362"/>
      <c r="AP55" s="362"/>
      <c r="AQ55" s="358"/>
    </row>
    <row r="56" spans="2:43" s="358" customFormat="1" ht="6" customHeight="1" x14ac:dyDescent="0.25">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88"/>
      <c r="AD56" s="388"/>
      <c r="AE56" s="466"/>
      <c r="AF56" s="466"/>
      <c r="AG56" s="466"/>
      <c r="AH56" s="466"/>
      <c r="AI56" s="466"/>
      <c r="AJ56" s="466"/>
      <c r="AK56" s="466"/>
      <c r="AL56" s="466"/>
      <c r="AM56" s="367"/>
      <c r="AN56" s="367"/>
      <c r="AO56" s="367"/>
      <c r="AP56" s="367"/>
    </row>
    <row r="57" spans="2:43" s="358" customFormat="1" x14ac:dyDescent="0.25">
      <c r="B57" s="356">
        <v>1</v>
      </c>
      <c r="C57" s="356"/>
      <c r="D57" s="26" t="s">
        <v>680</v>
      </c>
      <c r="E57" s="27">
        <v>91.225658227848101</v>
      </c>
      <c r="F57" s="95"/>
      <c r="G57" s="27">
        <v>95.401658227848102</v>
      </c>
      <c r="H57" s="95"/>
      <c r="I57" s="27">
        <v>96.429000000000002</v>
      </c>
      <c r="J57" s="27"/>
      <c r="K57" s="27">
        <v>102.047</v>
      </c>
      <c r="L57" s="27"/>
      <c r="M57" s="27">
        <v>108.322</v>
      </c>
      <c r="N57" s="27"/>
      <c r="O57" s="27">
        <v>110.749</v>
      </c>
      <c r="P57" s="27"/>
      <c r="Q57" s="27">
        <v>114.33199999999999</v>
      </c>
      <c r="R57" s="27"/>
      <c r="S57" s="27">
        <v>121.983</v>
      </c>
      <c r="T57" s="69"/>
      <c r="U57" s="27">
        <v>123.16500000000001</v>
      </c>
      <c r="V57" s="27"/>
      <c r="W57" s="27">
        <v>124.309</v>
      </c>
      <c r="X57" s="69"/>
      <c r="Y57" s="27">
        <v>131.46899999999999</v>
      </c>
      <c r="Z57" s="40"/>
      <c r="AA57" s="27">
        <v>149.41399999999999</v>
      </c>
      <c r="AB57" s="360"/>
      <c r="AC57" s="288">
        <v>139.54499999999999</v>
      </c>
      <c r="AD57" s="31">
        <v>2</v>
      </c>
      <c r="AE57" s="27">
        <v>147.71</v>
      </c>
      <c r="AF57" s="31" t="s">
        <v>93</v>
      </c>
      <c r="AG57" s="27">
        <v>145.292</v>
      </c>
      <c r="AH57" s="31"/>
      <c r="AI57" s="27"/>
      <c r="AJ57" s="31"/>
      <c r="AK57" s="27"/>
      <c r="AL57" s="31"/>
      <c r="AM57" s="27"/>
      <c r="AN57" s="31"/>
      <c r="AO57" s="366"/>
      <c r="AP57" s="80" t="s">
        <v>708</v>
      </c>
    </row>
    <row r="58" spans="2:43" s="358" customFormat="1" ht="6" customHeight="1" x14ac:dyDescent="0.25">
      <c r="B58" s="44"/>
      <c r="C58" s="44"/>
      <c r="D58" s="71"/>
      <c r="E58" s="46"/>
      <c r="F58" s="46"/>
      <c r="G58" s="46"/>
      <c r="H58" s="46"/>
      <c r="I58" s="46"/>
      <c r="J58" s="46"/>
      <c r="K58" s="46"/>
      <c r="L58" s="46"/>
      <c r="M58" s="46"/>
      <c r="N58" s="46"/>
      <c r="O58" s="46"/>
      <c r="P58" s="46"/>
      <c r="Q58" s="46"/>
      <c r="R58" s="46"/>
      <c r="S58" s="46"/>
      <c r="T58" s="72"/>
      <c r="U58" s="46"/>
      <c r="V58" s="46"/>
      <c r="W58" s="46"/>
      <c r="X58" s="72"/>
      <c r="Y58" s="46"/>
      <c r="Z58" s="49"/>
      <c r="AA58" s="46"/>
      <c r="AB58" s="51"/>
      <c r="AC58" s="46"/>
      <c r="AD58" s="51"/>
      <c r="AE58" s="46"/>
      <c r="AF58" s="51"/>
      <c r="AG58" s="46"/>
      <c r="AH58" s="51"/>
      <c r="AI58" s="46"/>
      <c r="AJ58" s="51"/>
      <c r="AK58" s="46"/>
      <c r="AL58" s="51"/>
      <c r="AM58" s="46"/>
      <c r="AN58" s="51"/>
      <c r="AO58" s="73"/>
      <c r="AP58" s="71"/>
    </row>
    <row r="59" spans="2:43" s="358" customFormat="1" ht="6" customHeight="1" x14ac:dyDescent="0.25">
      <c r="B59" s="356"/>
      <c r="C59" s="356"/>
      <c r="D59" s="32"/>
      <c r="E59" s="36"/>
      <c r="F59" s="360"/>
      <c r="G59" s="36"/>
      <c r="H59" s="360"/>
      <c r="I59" s="36"/>
      <c r="J59" s="360"/>
      <c r="K59" s="36"/>
      <c r="L59" s="360"/>
      <c r="M59" s="36"/>
      <c r="N59" s="360"/>
      <c r="O59" s="36"/>
      <c r="P59" s="360"/>
      <c r="Q59" s="36"/>
      <c r="R59" s="360"/>
      <c r="S59" s="36"/>
      <c r="T59" s="360"/>
      <c r="U59" s="36"/>
      <c r="V59" s="360"/>
      <c r="W59" s="36"/>
      <c r="X59" s="360"/>
      <c r="Y59" s="36"/>
      <c r="Z59" s="360"/>
      <c r="AA59" s="36"/>
      <c r="AB59" s="360"/>
      <c r="AC59" s="36"/>
      <c r="AD59" s="385"/>
      <c r="AE59" s="36"/>
      <c r="AF59" s="461"/>
      <c r="AG59" s="36"/>
      <c r="AH59" s="461"/>
      <c r="AI59" s="36"/>
      <c r="AJ59" s="461"/>
      <c r="AK59" s="36"/>
      <c r="AL59" s="461"/>
      <c r="AM59" s="36"/>
      <c r="AN59" s="360"/>
      <c r="AO59" s="360"/>
      <c r="AP59" s="32"/>
    </row>
    <row r="60" spans="2:43" s="358" customFormat="1" x14ac:dyDescent="0.25">
      <c r="B60" s="648" t="s">
        <v>533</v>
      </c>
      <c r="C60" s="648"/>
      <c r="D60" s="648"/>
      <c r="E60" s="615"/>
      <c r="F60" s="615"/>
      <c r="G60" s="615"/>
      <c r="H60" s="615"/>
      <c r="I60" s="615"/>
      <c r="J60" s="615"/>
      <c r="K60" s="615"/>
      <c r="L60" s="615"/>
      <c r="M60" s="615"/>
      <c r="N60" s="615"/>
      <c r="O60" s="615"/>
      <c r="P60" s="615"/>
      <c r="Q60" s="615"/>
      <c r="R60" s="615"/>
      <c r="S60" s="615"/>
      <c r="T60" s="616"/>
      <c r="U60" s="615"/>
      <c r="V60" s="616"/>
      <c r="W60" s="615"/>
      <c r="X60" s="616"/>
      <c r="Y60" s="615"/>
      <c r="Z60" s="616"/>
      <c r="AA60" s="615"/>
      <c r="AB60" s="616"/>
      <c r="AC60" s="615"/>
      <c r="AD60" s="616"/>
      <c r="AE60" s="615"/>
      <c r="AF60" s="616"/>
      <c r="AG60" s="615"/>
      <c r="AH60" s="616"/>
      <c r="AI60" s="615"/>
      <c r="AJ60" s="616"/>
      <c r="AK60" s="615"/>
      <c r="AL60" s="616"/>
      <c r="AM60" s="615"/>
      <c r="AN60" s="616"/>
      <c r="AO60" s="648" t="s">
        <v>613</v>
      </c>
      <c r="AP60" s="648"/>
    </row>
    <row r="61" spans="2:43" s="358" customFormat="1" ht="6" customHeight="1" x14ac:dyDescent="0.25">
      <c r="B61" s="362"/>
      <c r="C61" s="362"/>
      <c r="D61" s="362"/>
      <c r="E61" s="361"/>
      <c r="F61" s="361"/>
      <c r="G61" s="361"/>
      <c r="H61" s="361"/>
      <c r="I61" s="361"/>
      <c r="J61" s="361"/>
      <c r="K61" s="361"/>
      <c r="L61" s="361"/>
      <c r="M61" s="361"/>
      <c r="N61" s="361"/>
      <c r="O61" s="361"/>
      <c r="P61" s="361"/>
      <c r="Q61" s="361"/>
      <c r="R61" s="361"/>
      <c r="S61" s="361"/>
      <c r="T61" s="359"/>
      <c r="U61" s="361"/>
      <c r="V61" s="359"/>
      <c r="W61" s="361"/>
      <c r="X61" s="359"/>
      <c r="Y61" s="361"/>
      <c r="Z61" s="359"/>
      <c r="AA61" s="361"/>
      <c r="AB61" s="359"/>
      <c r="AC61" s="386"/>
      <c r="AD61" s="384"/>
      <c r="AE61" s="464"/>
      <c r="AF61" s="463"/>
      <c r="AG61" s="464"/>
      <c r="AH61" s="463"/>
      <c r="AI61" s="464"/>
      <c r="AJ61" s="463"/>
      <c r="AK61" s="464"/>
      <c r="AL61" s="463"/>
      <c r="AM61" s="361"/>
      <c r="AN61" s="359"/>
      <c r="AO61" s="362"/>
      <c r="AP61" s="362"/>
    </row>
    <row r="62" spans="2:43" s="358" customFormat="1" ht="6" customHeight="1" x14ac:dyDescent="0.25">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88"/>
      <c r="AD62" s="388"/>
      <c r="AE62" s="466"/>
      <c r="AF62" s="466"/>
      <c r="AG62" s="466"/>
      <c r="AH62" s="466"/>
      <c r="AI62" s="466"/>
      <c r="AJ62" s="466"/>
      <c r="AK62" s="466"/>
      <c r="AL62" s="466"/>
      <c r="AM62" s="367"/>
      <c r="AN62" s="367"/>
      <c r="AO62" s="367"/>
      <c r="AP62" s="367"/>
    </row>
    <row r="63" spans="2:43" s="358" customFormat="1" x14ac:dyDescent="0.25">
      <c r="B63" s="356">
        <v>2</v>
      </c>
      <c r="C63" s="356"/>
      <c r="D63" s="26" t="s">
        <v>680</v>
      </c>
      <c r="E63" s="27">
        <v>393.90000000000003</v>
      </c>
      <c r="F63" s="27"/>
      <c r="G63" s="27">
        <v>410.29999999999995</v>
      </c>
      <c r="H63" s="27"/>
      <c r="I63" s="27">
        <v>414.6263568774977</v>
      </c>
      <c r="J63" s="27"/>
      <c r="K63" s="27">
        <v>435.76199999999994</v>
      </c>
      <c r="L63" s="27"/>
      <c r="M63" s="27">
        <v>462.21199999999999</v>
      </c>
      <c r="N63" s="27"/>
      <c r="O63" s="27">
        <v>473.03200000000004</v>
      </c>
      <c r="P63" s="27"/>
      <c r="Q63" s="27">
        <v>482.10500000000002</v>
      </c>
      <c r="R63" s="27"/>
      <c r="S63" s="27">
        <v>513.94500000000005</v>
      </c>
      <c r="T63" s="69"/>
      <c r="U63" s="27">
        <v>524.27</v>
      </c>
      <c r="V63" s="27"/>
      <c r="W63" s="27">
        <v>524.48800000000006</v>
      </c>
      <c r="X63" s="69"/>
      <c r="Y63" s="27">
        <v>547.80000000000007</v>
      </c>
      <c r="Z63" s="30"/>
      <c r="AA63" s="27">
        <v>615.20000000000005</v>
      </c>
      <c r="AB63" s="360"/>
      <c r="AC63" s="288">
        <v>577.19999999999993</v>
      </c>
      <c r="AD63" s="31">
        <v>2</v>
      </c>
      <c r="AE63" s="27">
        <v>608.11764432647658</v>
      </c>
      <c r="AF63" s="31" t="s">
        <v>93</v>
      </c>
      <c r="AG63" s="27">
        <v>594.9</v>
      </c>
      <c r="AH63" s="31"/>
      <c r="AI63" s="27"/>
      <c r="AJ63" s="31"/>
      <c r="AK63" s="27"/>
      <c r="AL63" s="31"/>
      <c r="AM63" s="27"/>
      <c r="AN63" s="31"/>
      <c r="AO63" s="366"/>
      <c r="AP63" s="80" t="s">
        <v>708</v>
      </c>
    </row>
    <row r="64" spans="2:43" s="358" customFormat="1" ht="6" customHeight="1" x14ac:dyDescent="0.25">
      <c r="B64" s="356"/>
      <c r="C64" s="356"/>
      <c r="D64" s="26"/>
      <c r="E64" s="27"/>
      <c r="F64" s="27"/>
      <c r="G64" s="27"/>
      <c r="H64" s="27"/>
      <c r="I64" s="27"/>
      <c r="J64" s="27"/>
      <c r="K64" s="27"/>
      <c r="L64" s="27"/>
      <c r="M64" s="27"/>
      <c r="N64" s="27"/>
      <c r="O64" s="27"/>
      <c r="P64" s="27"/>
      <c r="Q64" s="27"/>
      <c r="R64" s="27"/>
      <c r="S64" s="27"/>
      <c r="T64" s="69"/>
      <c r="U64" s="27"/>
      <c r="V64" s="27"/>
      <c r="W64" s="27"/>
      <c r="X64" s="69"/>
      <c r="Y64" s="27"/>
      <c r="Z64" s="30"/>
      <c r="AA64" s="27"/>
      <c r="AB64" s="360"/>
      <c r="AC64" s="27"/>
      <c r="AD64" s="385"/>
      <c r="AE64" s="27"/>
      <c r="AF64" s="461"/>
      <c r="AG64" s="27"/>
      <c r="AH64" s="461"/>
      <c r="AI64" s="27"/>
      <c r="AJ64" s="461"/>
      <c r="AK64" s="27"/>
      <c r="AL64" s="461"/>
      <c r="AM64" s="27"/>
      <c r="AN64" s="360"/>
      <c r="AO64" s="366"/>
      <c r="AP64" s="26"/>
    </row>
    <row r="65" spans="2:43" s="358" customFormat="1" ht="6" customHeight="1" x14ac:dyDescent="0.25">
      <c r="B65" s="357"/>
      <c r="C65" s="357"/>
      <c r="D65" s="75"/>
      <c r="E65" s="76"/>
      <c r="F65" s="57"/>
      <c r="G65" s="76"/>
      <c r="H65" s="57"/>
      <c r="I65" s="76"/>
      <c r="J65" s="57"/>
      <c r="K65" s="76"/>
      <c r="L65" s="57"/>
      <c r="M65" s="76"/>
      <c r="N65" s="57"/>
      <c r="O65" s="76"/>
      <c r="P65" s="57"/>
      <c r="Q65" s="76"/>
      <c r="R65" s="57"/>
      <c r="S65" s="76"/>
      <c r="T65" s="57"/>
      <c r="U65" s="76"/>
      <c r="V65" s="57"/>
      <c r="W65" s="76"/>
      <c r="X65" s="57"/>
      <c r="Y65" s="76"/>
      <c r="Z65" s="57"/>
      <c r="AA65" s="76"/>
      <c r="AB65" s="57"/>
      <c r="AC65" s="76"/>
      <c r="AD65" s="57"/>
      <c r="AE65" s="76"/>
      <c r="AF65" s="57"/>
      <c r="AG65" s="76"/>
      <c r="AH65" s="57"/>
      <c r="AI65" s="76"/>
      <c r="AJ65" s="57"/>
      <c r="AK65" s="76"/>
      <c r="AL65" s="57"/>
      <c r="AM65" s="76"/>
      <c r="AN65" s="57"/>
      <c r="AO65" s="57"/>
      <c r="AP65" s="75"/>
    </row>
    <row r="66" spans="2:43" ht="14.25" customHeight="1" x14ac:dyDescent="0.25">
      <c r="B66" s="366" t="s">
        <v>702</v>
      </c>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row>
    <row r="67" spans="2:43" ht="14.25" customHeight="1" x14ac:dyDescent="0.25">
      <c r="B67" s="367" t="s">
        <v>701</v>
      </c>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row>
    <row r="68" spans="2:43" ht="14.25" customHeight="1" x14ac:dyDescent="0.25">
      <c r="B68" s="376"/>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c r="AM68" s="354"/>
      <c r="AN68" s="354"/>
      <c r="AO68" s="354"/>
      <c r="AP68" s="354"/>
    </row>
    <row r="69" spans="2:43" ht="12.75" customHeight="1" x14ac:dyDescent="0.25">
      <c r="B69" s="65"/>
      <c r="C69" s="65"/>
    </row>
    <row r="70" spans="2:43" ht="12.75" customHeight="1" x14ac:dyDescent="0.25">
      <c r="B70" s="65"/>
      <c r="C70" s="65"/>
    </row>
    <row r="71" spans="2:43" ht="12.75" customHeight="1" x14ac:dyDescent="0.25">
      <c r="B71" s="65"/>
      <c r="C71" s="65"/>
    </row>
    <row r="72" spans="2:43" ht="10.5" customHeight="1" x14ac:dyDescent="0.25">
      <c r="B72" s="67"/>
      <c r="C72" s="67"/>
    </row>
    <row r="73" spans="2:43" ht="14.25" customHeight="1" x14ac:dyDescent="0.25">
      <c r="B73" s="16" t="s">
        <v>608</v>
      </c>
      <c r="C73" s="365"/>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83"/>
      <c r="AD73" s="383"/>
      <c r="AE73" s="462"/>
      <c r="AF73" s="462"/>
      <c r="AG73" s="462"/>
      <c r="AH73" s="462"/>
      <c r="AI73" s="462"/>
      <c r="AJ73" s="462"/>
      <c r="AK73" s="462"/>
      <c r="AL73" s="462"/>
      <c r="AM73" s="358"/>
      <c r="AN73" s="358"/>
      <c r="AO73" s="358"/>
      <c r="AP73" s="358"/>
    </row>
    <row r="74" spans="2:43" ht="14.25" customHeight="1" x14ac:dyDescent="0.25">
      <c r="B74" s="309" t="s">
        <v>609</v>
      </c>
      <c r="C74" s="365"/>
      <c r="D74" s="358"/>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383"/>
      <c r="AD74" s="383"/>
      <c r="AE74" s="462"/>
      <c r="AF74" s="462"/>
      <c r="AG74" s="462"/>
      <c r="AH74" s="462"/>
      <c r="AI74" s="462"/>
      <c r="AJ74" s="462"/>
      <c r="AK74" s="462"/>
      <c r="AL74" s="462"/>
      <c r="AM74" s="358"/>
      <c r="AN74" s="358"/>
      <c r="AO74" s="358"/>
      <c r="AP74" s="358"/>
    </row>
    <row r="75" spans="2:43" ht="6" customHeight="1" x14ac:dyDescent="0.25">
      <c r="B75" s="68"/>
      <c r="C75" s="68"/>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row>
    <row r="76" spans="2:43" ht="6" customHeight="1" x14ac:dyDescent="0.25">
      <c r="B76" s="358"/>
      <c r="C76" s="358"/>
      <c r="D76" s="358"/>
      <c r="E76" s="358"/>
      <c r="F76" s="358"/>
      <c r="G76" s="358"/>
      <c r="H76" s="358"/>
      <c r="I76" s="358"/>
      <c r="J76" s="358"/>
      <c r="K76" s="358"/>
      <c r="L76" s="358"/>
      <c r="M76" s="358"/>
      <c r="N76" s="358"/>
      <c r="O76" s="358"/>
      <c r="P76" s="358"/>
      <c r="Q76" s="358"/>
      <c r="R76" s="358"/>
      <c r="S76" s="358"/>
      <c r="T76" s="358"/>
      <c r="U76" s="358"/>
      <c r="V76" s="358"/>
      <c r="W76" s="358"/>
      <c r="X76" s="358"/>
      <c r="Y76" s="358"/>
      <c r="Z76" s="358"/>
      <c r="AA76" s="358"/>
      <c r="AB76" s="358"/>
      <c r="AC76" s="383"/>
      <c r="AD76" s="383"/>
      <c r="AE76" s="462"/>
      <c r="AF76" s="462"/>
      <c r="AG76" s="462"/>
      <c r="AH76" s="462"/>
      <c r="AI76" s="462"/>
      <c r="AJ76" s="462"/>
      <c r="AK76" s="462"/>
      <c r="AL76" s="462"/>
      <c r="AM76" s="358"/>
      <c r="AN76" s="358"/>
      <c r="AO76" s="358"/>
      <c r="AP76" s="358"/>
    </row>
    <row r="77" spans="2:43" ht="14.25" customHeight="1" x14ac:dyDescent="0.25">
      <c r="B77" s="648" t="s">
        <v>530</v>
      </c>
      <c r="C77" s="648"/>
      <c r="D77" s="648"/>
      <c r="E77" s="608">
        <v>2000</v>
      </c>
      <c r="F77" s="649"/>
      <c r="G77" s="608">
        <v>2001</v>
      </c>
      <c r="H77" s="649"/>
      <c r="I77" s="608">
        <v>2002</v>
      </c>
      <c r="J77" s="649"/>
      <c r="K77" s="608">
        <v>2003</v>
      </c>
      <c r="L77" s="649"/>
      <c r="M77" s="608">
        <v>2004</v>
      </c>
      <c r="N77" s="649"/>
      <c r="O77" s="608">
        <v>2005</v>
      </c>
      <c r="P77" s="649"/>
      <c r="Q77" s="608">
        <v>2006</v>
      </c>
      <c r="R77" s="649"/>
      <c r="S77" s="608">
        <v>2007</v>
      </c>
      <c r="T77" s="649"/>
      <c r="U77" s="608">
        <v>2008</v>
      </c>
      <c r="V77" s="649"/>
      <c r="W77" s="608">
        <v>2009</v>
      </c>
      <c r="X77" s="649"/>
      <c r="Y77" s="608">
        <v>2010</v>
      </c>
      <c r="Z77" s="649"/>
      <c r="AA77" s="608">
        <v>2011</v>
      </c>
      <c r="AB77" s="649"/>
      <c r="AC77" s="608">
        <v>2012</v>
      </c>
      <c r="AD77" s="649"/>
      <c r="AE77" s="608">
        <v>2013</v>
      </c>
      <c r="AF77" s="649"/>
      <c r="AG77" s="608">
        <v>2014</v>
      </c>
      <c r="AH77" s="649"/>
      <c r="AI77" s="608">
        <v>2015</v>
      </c>
      <c r="AJ77" s="649"/>
      <c r="AK77" s="608">
        <v>2016</v>
      </c>
      <c r="AL77" s="649"/>
      <c r="AM77" s="608">
        <v>2017</v>
      </c>
      <c r="AN77" s="649"/>
      <c r="AO77" s="648" t="s">
        <v>531</v>
      </c>
      <c r="AP77" s="648"/>
      <c r="AQ77" s="358"/>
    </row>
    <row r="78" spans="2:43" ht="6" customHeight="1" x14ac:dyDescent="0.25">
      <c r="B78" s="362"/>
      <c r="C78" s="362"/>
      <c r="D78" s="362"/>
      <c r="E78" s="361"/>
      <c r="F78" s="359"/>
      <c r="G78" s="361"/>
      <c r="H78" s="359"/>
      <c r="I78" s="361"/>
      <c r="J78" s="359"/>
      <c r="K78" s="361"/>
      <c r="L78" s="359"/>
      <c r="M78" s="361"/>
      <c r="N78" s="359"/>
      <c r="O78" s="361"/>
      <c r="P78" s="359"/>
      <c r="Q78" s="361"/>
      <c r="R78" s="359"/>
      <c r="S78" s="361"/>
      <c r="T78" s="359"/>
      <c r="U78" s="361"/>
      <c r="V78" s="359"/>
      <c r="W78" s="361"/>
      <c r="X78" s="359"/>
      <c r="Y78" s="361"/>
      <c r="Z78" s="359"/>
      <c r="AA78" s="361"/>
      <c r="AB78" s="359"/>
      <c r="AC78" s="386"/>
      <c r="AD78" s="384"/>
      <c r="AE78" s="464"/>
      <c r="AF78" s="463"/>
      <c r="AG78" s="464"/>
      <c r="AH78" s="463"/>
      <c r="AI78" s="464"/>
      <c r="AJ78" s="463"/>
      <c r="AK78" s="464"/>
      <c r="AL78" s="463"/>
      <c r="AM78" s="361"/>
      <c r="AN78" s="359"/>
      <c r="AO78" s="361"/>
      <c r="AP78" s="361"/>
      <c r="AQ78" s="358"/>
    </row>
    <row r="79" spans="2:43" s="358" customFormat="1" ht="6" customHeight="1" x14ac:dyDescent="0.25">
      <c r="B79" s="367"/>
      <c r="C79" s="367"/>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88"/>
      <c r="AD79" s="388"/>
      <c r="AE79" s="466"/>
      <c r="AF79" s="466"/>
      <c r="AG79" s="466"/>
      <c r="AH79" s="466"/>
      <c r="AI79" s="466"/>
      <c r="AJ79" s="466"/>
      <c r="AK79" s="466"/>
      <c r="AL79" s="466"/>
      <c r="AM79" s="367"/>
      <c r="AN79" s="367"/>
      <c r="AO79" s="367"/>
      <c r="AP79" s="367"/>
    </row>
    <row r="80" spans="2:43" s="358" customFormat="1" x14ac:dyDescent="0.25">
      <c r="B80" s="356">
        <v>1</v>
      </c>
      <c r="C80" s="356"/>
      <c r="D80" s="26" t="s">
        <v>680</v>
      </c>
      <c r="E80" s="27">
        <v>284</v>
      </c>
      <c r="F80" s="27"/>
      <c r="G80" s="27">
        <v>283</v>
      </c>
      <c r="H80" s="27"/>
      <c r="I80" s="27">
        <v>282</v>
      </c>
      <c r="J80" s="27"/>
      <c r="K80" s="27">
        <v>279</v>
      </c>
      <c r="L80" s="27"/>
      <c r="M80" s="27">
        <v>278</v>
      </c>
      <c r="N80" s="27"/>
      <c r="O80" s="27">
        <v>276</v>
      </c>
      <c r="P80" s="27"/>
      <c r="Q80" s="27">
        <v>297</v>
      </c>
      <c r="R80" s="27"/>
      <c r="S80" s="27">
        <v>303</v>
      </c>
      <c r="T80" s="69"/>
      <c r="U80" s="27">
        <v>306</v>
      </c>
      <c r="V80" s="27"/>
      <c r="W80" s="27">
        <v>307</v>
      </c>
      <c r="X80" s="69"/>
      <c r="Y80" s="27">
        <v>310</v>
      </c>
      <c r="Z80" s="40"/>
      <c r="AA80" s="27">
        <v>309</v>
      </c>
      <c r="AB80" s="360"/>
      <c r="AC80" s="27">
        <v>322</v>
      </c>
      <c r="AD80" s="385"/>
      <c r="AE80" s="27">
        <v>328</v>
      </c>
      <c r="AF80" s="461"/>
      <c r="AG80" s="27">
        <v>330</v>
      </c>
      <c r="AH80" s="461"/>
      <c r="AI80" s="27"/>
      <c r="AJ80" s="461"/>
      <c r="AK80" s="27"/>
      <c r="AL80" s="461"/>
      <c r="AM80" s="27"/>
      <c r="AN80" s="360"/>
      <c r="AO80" s="366"/>
      <c r="AP80" s="80" t="s">
        <v>708</v>
      </c>
    </row>
    <row r="81" spans="2:43" s="358" customFormat="1" ht="6" customHeight="1" x14ac:dyDescent="0.25">
      <c r="B81" s="44"/>
      <c r="C81" s="44"/>
      <c r="D81" s="71"/>
      <c r="E81" s="46"/>
      <c r="F81" s="46"/>
      <c r="G81" s="46"/>
      <c r="H81" s="46"/>
      <c r="I81" s="46"/>
      <c r="J81" s="46"/>
      <c r="K81" s="46"/>
      <c r="L81" s="46"/>
      <c r="M81" s="46"/>
      <c r="N81" s="46"/>
      <c r="O81" s="46"/>
      <c r="P81" s="46"/>
      <c r="Q81" s="46"/>
      <c r="R81" s="46"/>
      <c r="S81" s="46"/>
      <c r="T81" s="72"/>
      <c r="U81" s="46"/>
      <c r="V81" s="46"/>
      <c r="W81" s="46"/>
      <c r="X81" s="72"/>
      <c r="Y81" s="46"/>
      <c r="Z81" s="49"/>
      <c r="AA81" s="46"/>
      <c r="AB81" s="51"/>
      <c r="AC81" s="46"/>
      <c r="AD81" s="51"/>
      <c r="AE81" s="46"/>
      <c r="AF81" s="51"/>
      <c r="AG81" s="46"/>
      <c r="AH81" s="51"/>
      <c r="AI81" s="46"/>
      <c r="AJ81" s="51"/>
      <c r="AK81" s="46"/>
      <c r="AL81" s="51"/>
      <c r="AM81" s="46"/>
      <c r="AN81" s="51"/>
      <c r="AO81" s="73"/>
      <c r="AP81" s="71"/>
    </row>
    <row r="82" spans="2:43" s="358" customFormat="1" ht="6" customHeight="1" x14ac:dyDescent="0.25">
      <c r="B82" s="356"/>
      <c r="C82" s="356"/>
      <c r="D82" s="32"/>
      <c r="E82" s="36"/>
      <c r="F82" s="360"/>
      <c r="G82" s="36"/>
      <c r="H82" s="360"/>
      <c r="I82" s="36"/>
      <c r="J82" s="360"/>
      <c r="K82" s="36"/>
      <c r="L82" s="360"/>
      <c r="M82" s="36"/>
      <c r="N82" s="360"/>
      <c r="O82" s="36"/>
      <c r="P82" s="360"/>
      <c r="Q82" s="36"/>
      <c r="R82" s="360"/>
      <c r="S82" s="36"/>
      <c r="T82" s="360"/>
      <c r="U82" s="36"/>
      <c r="V82" s="360"/>
      <c r="W82" s="36"/>
      <c r="X82" s="360"/>
      <c r="Y82" s="36"/>
      <c r="Z82" s="360"/>
      <c r="AA82" s="36"/>
      <c r="AB82" s="360"/>
      <c r="AC82" s="36"/>
      <c r="AD82" s="385"/>
      <c r="AE82" s="36"/>
      <c r="AF82" s="461"/>
      <c r="AG82" s="36"/>
      <c r="AH82" s="461"/>
      <c r="AI82" s="36"/>
      <c r="AJ82" s="461"/>
      <c r="AK82" s="36"/>
      <c r="AL82" s="461"/>
      <c r="AM82" s="36"/>
      <c r="AN82" s="360"/>
      <c r="AO82" s="360"/>
      <c r="AP82" s="32"/>
    </row>
    <row r="83" spans="2:43" s="358" customFormat="1" x14ac:dyDescent="0.25">
      <c r="B83" s="648" t="s">
        <v>533</v>
      </c>
      <c r="C83" s="648"/>
      <c r="D83" s="648"/>
      <c r="E83" s="615"/>
      <c r="F83" s="615"/>
      <c r="G83" s="615"/>
      <c r="H83" s="615"/>
      <c r="I83" s="615"/>
      <c r="J83" s="615"/>
      <c r="K83" s="615"/>
      <c r="L83" s="615"/>
      <c r="M83" s="615"/>
      <c r="N83" s="615"/>
      <c r="O83" s="615"/>
      <c r="P83" s="615"/>
      <c r="Q83" s="615"/>
      <c r="R83" s="615"/>
      <c r="S83" s="615"/>
      <c r="T83" s="616"/>
      <c r="U83" s="615"/>
      <c r="V83" s="616"/>
      <c r="W83" s="615"/>
      <c r="X83" s="616"/>
      <c r="Y83" s="615"/>
      <c r="Z83" s="616"/>
      <c r="AA83" s="615"/>
      <c r="AB83" s="616"/>
      <c r="AC83" s="615"/>
      <c r="AD83" s="616"/>
      <c r="AE83" s="615"/>
      <c r="AF83" s="616"/>
      <c r="AG83" s="615"/>
      <c r="AH83" s="616"/>
      <c r="AI83" s="615"/>
      <c r="AJ83" s="616"/>
      <c r="AK83" s="615"/>
      <c r="AL83" s="616"/>
      <c r="AM83" s="615"/>
      <c r="AN83" s="616"/>
      <c r="AO83" s="648" t="s">
        <v>613</v>
      </c>
      <c r="AP83" s="648"/>
    </row>
    <row r="84" spans="2:43" s="358" customFormat="1" ht="6" customHeight="1" x14ac:dyDescent="0.25">
      <c r="B84" s="362"/>
      <c r="C84" s="362"/>
      <c r="D84" s="362"/>
      <c r="E84" s="361"/>
      <c r="F84" s="361"/>
      <c r="G84" s="361"/>
      <c r="H84" s="361"/>
      <c r="I84" s="361"/>
      <c r="J84" s="361"/>
      <c r="K84" s="361"/>
      <c r="L84" s="361"/>
      <c r="M84" s="361"/>
      <c r="N84" s="361"/>
      <c r="O84" s="361"/>
      <c r="P84" s="361"/>
      <c r="Q84" s="361"/>
      <c r="R84" s="361"/>
      <c r="S84" s="361"/>
      <c r="T84" s="359"/>
      <c r="U84" s="361"/>
      <c r="V84" s="359"/>
      <c r="W84" s="361"/>
      <c r="X84" s="359"/>
      <c r="Y84" s="361"/>
      <c r="Z84" s="359"/>
      <c r="AA84" s="361"/>
      <c r="AB84" s="359"/>
      <c r="AC84" s="386"/>
      <c r="AD84" s="384"/>
      <c r="AE84" s="464"/>
      <c r="AF84" s="463"/>
      <c r="AG84" s="464"/>
      <c r="AH84" s="463"/>
      <c r="AI84" s="464"/>
      <c r="AJ84" s="463"/>
      <c r="AK84" s="464"/>
      <c r="AL84" s="463"/>
      <c r="AM84" s="361"/>
      <c r="AN84" s="359"/>
      <c r="AO84" s="362"/>
      <c r="AP84" s="362"/>
    </row>
    <row r="85" spans="2:43" s="358" customFormat="1" ht="6" customHeight="1" x14ac:dyDescent="0.25">
      <c r="B85" s="367"/>
      <c r="C85" s="367"/>
      <c r="D85" s="367"/>
      <c r="E85" s="367"/>
      <c r="F85" s="367"/>
      <c r="G85" s="367"/>
      <c r="H85" s="367"/>
      <c r="I85" s="367"/>
      <c r="J85" s="367"/>
      <c r="K85" s="367"/>
      <c r="L85" s="367"/>
      <c r="M85" s="367"/>
      <c r="N85" s="367"/>
      <c r="O85" s="367"/>
      <c r="P85" s="367"/>
      <c r="Q85" s="367"/>
      <c r="R85" s="367"/>
      <c r="S85" s="367"/>
      <c r="T85" s="367"/>
      <c r="U85" s="367"/>
      <c r="V85" s="367"/>
      <c r="W85" s="367"/>
      <c r="X85" s="367"/>
      <c r="Y85" s="367"/>
      <c r="Z85" s="367"/>
      <c r="AA85" s="367"/>
      <c r="AB85" s="367"/>
      <c r="AC85" s="388"/>
      <c r="AD85" s="388"/>
      <c r="AE85" s="466"/>
      <c r="AF85" s="466"/>
      <c r="AG85" s="466"/>
      <c r="AH85" s="466"/>
      <c r="AI85" s="466"/>
      <c r="AJ85" s="466"/>
      <c r="AK85" s="466"/>
      <c r="AL85" s="466"/>
      <c r="AM85" s="367"/>
      <c r="AN85" s="367"/>
      <c r="AO85" s="367"/>
      <c r="AP85" s="367"/>
    </row>
    <row r="86" spans="2:43" s="358" customFormat="1" x14ac:dyDescent="0.25">
      <c r="B86" s="356">
        <v>2</v>
      </c>
      <c r="C86" s="356"/>
      <c r="D86" s="26" t="s">
        <v>680</v>
      </c>
      <c r="E86" s="82">
        <v>1588</v>
      </c>
      <c r="F86" s="82"/>
      <c r="G86" s="82">
        <v>1581</v>
      </c>
      <c r="H86" s="82"/>
      <c r="I86" s="82">
        <v>1578</v>
      </c>
      <c r="J86" s="82"/>
      <c r="K86" s="82">
        <v>1558</v>
      </c>
      <c r="L86" s="82"/>
      <c r="M86" s="82">
        <v>1556</v>
      </c>
      <c r="N86" s="82"/>
      <c r="O86" s="82">
        <v>1541</v>
      </c>
      <c r="P86" s="82"/>
      <c r="Q86" s="82">
        <v>1657</v>
      </c>
      <c r="R86" s="82"/>
      <c r="S86" s="82">
        <v>1690</v>
      </c>
      <c r="T86" s="82"/>
      <c r="U86" s="82">
        <v>1715</v>
      </c>
      <c r="V86" s="82"/>
      <c r="W86" s="82">
        <v>1715</v>
      </c>
      <c r="X86" s="82"/>
      <c r="Y86" s="82">
        <v>1731</v>
      </c>
      <c r="Z86" s="82"/>
      <c r="AA86" s="82">
        <v>1725</v>
      </c>
      <c r="AB86" s="360"/>
      <c r="AC86" s="82">
        <v>1796</v>
      </c>
      <c r="AD86" s="385"/>
      <c r="AE86" s="82">
        <v>1841</v>
      </c>
      <c r="AF86" s="461"/>
      <c r="AG86" s="82">
        <v>1848</v>
      </c>
      <c r="AH86" s="461"/>
      <c r="AI86" s="82"/>
      <c r="AJ86" s="461"/>
      <c r="AK86" s="82"/>
      <c r="AL86" s="461"/>
      <c r="AM86" s="82"/>
      <c r="AN86" s="360"/>
      <c r="AO86" s="366"/>
      <c r="AP86" s="80" t="s">
        <v>708</v>
      </c>
    </row>
    <row r="87" spans="2:43" s="358" customFormat="1" ht="6" customHeight="1" x14ac:dyDescent="0.25">
      <c r="B87" s="356"/>
      <c r="C87" s="356"/>
      <c r="D87" s="26"/>
      <c r="E87" s="27"/>
      <c r="F87" s="27"/>
      <c r="G87" s="27"/>
      <c r="H87" s="27"/>
      <c r="I87" s="27"/>
      <c r="J87" s="27"/>
      <c r="K87" s="27"/>
      <c r="L87" s="27"/>
      <c r="M87" s="27"/>
      <c r="N87" s="27"/>
      <c r="O87" s="27"/>
      <c r="P87" s="27"/>
      <c r="Q87" s="27"/>
      <c r="R87" s="27"/>
      <c r="S87" s="27"/>
      <c r="T87" s="69"/>
      <c r="U87" s="27"/>
      <c r="V87" s="27"/>
      <c r="W87" s="27"/>
      <c r="X87" s="69"/>
      <c r="Y87" s="27"/>
      <c r="Z87" s="30"/>
      <c r="AA87" s="27"/>
      <c r="AB87" s="360"/>
      <c r="AC87" s="27"/>
      <c r="AD87" s="385"/>
      <c r="AE87" s="27"/>
      <c r="AF87" s="461"/>
      <c r="AG87" s="27"/>
      <c r="AH87" s="461"/>
      <c r="AI87" s="27"/>
      <c r="AJ87" s="461"/>
      <c r="AK87" s="27"/>
      <c r="AL87" s="461"/>
      <c r="AM87" s="27"/>
      <c r="AN87" s="360"/>
      <c r="AO87" s="366"/>
      <c r="AP87" s="26"/>
    </row>
    <row r="88" spans="2:43" x14ac:dyDescent="0.25">
      <c r="B88" s="357"/>
      <c r="C88" s="357"/>
      <c r="D88" s="75"/>
      <c r="E88" s="76"/>
      <c r="F88" s="57"/>
      <c r="G88" s="76"/>
      <c r="H88" s="57"/>
      <c r="I88" s="76"/>
      <c r="J88" s="57"/>
      <c r="K88" s="76"/>
      <c r="L88" s="57"/>
      <c r="M88" s="76"/>
      <c r="N88" s="57"/>
      <c r="O88" s="76"/>
      <c r="P88" s="57"/>
      <c r="Q88" s="76"/>
      <c r="R88" s="57"/>
      <c r="S88" s="76"/>
      <c r="T88" s="57"/>
      <c r="U88" s="76"/>
      <c r="V88" s="57"/>
      <c r="W88" s="76"/>
      <c r="X88" s="57"/>
      <c r="Y88" s="76"/>
      <c r="Z88" s="57"/>
      <c r="AA88" s="76"/>
      <c r="AB88" s="57"/>
      <c r="AC88" s="76"/>
      <c r="AD88" s="57"/>
      <c r="AE88" s="76"/>
      <c r="AF88" s="57"/>
      <c r="AG88" s="76"/>
      <c r="AH88" s="57"/>
      <c r="AI88" s="76"/>
      <c r="AJ88" s="57"/>
      <c r="AK88" s="76"/>
      <c r="AL88" s="57"/>
      <c r="AM88" s="76"/>
      <c r="AN88" s="57"/>
      <c r="AO88" s="57"/>
      <c r="AP88" s="75"/>
      <c r="AQ88" s="358"/>
    </row>
    <row r="89" spans="2:43" ht="14.25" customHeight="1" x14ac:dyDescent="0.2">
      <c r="B89" s="353"/>
      <c r="C89" s="354"/>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E89" s="354"/>
      <c r="AG89" s="354"/>
      <c r="AI89" s="354"/>
      <c r="AK89" s="354"/>
      <c r="AM89" s="354"/>
    </row>
    <row r="90" spans="2:43" ht="14.25" customHeight="1" x14ac:dyDescent="0.2">
      <c r="B90" s="189"/>
    </row>
  </sheetData>
  <mergeCells count="124">
    <mergeCell ref="AE5:AF5"/>
    <mergeCell ref="AG5:AH5"/>
    <mergeCell ref="AK5:AL5"/>
    <mergeCell ref="AK23:AL23"/>
    <mergeCell ref="AK54:AL54"/>
    <mergeCell ref="AK60:AL60"/>
    <mergeCell ref="AK77:AL77"/>
    <mergeCell ref="AK83:AL83"/>
    <mergeCell ref="AI5:AJ5"/>
    <mergeCell ref="AI23:AJ23"/>
    <mergeCell ref="AI54:AJ54"/>
    <mergeCell ref="AI60:AJ60"/>
    <mergeCell ref="AI77:AJ77"/>
    <mergeCell ref="AI83:AJ83"/>
    <mergeCell ref="B42:AP42"/>
    <mergeCell ref="B44:AP44"/>
    <mergeCell ref="B5:D5"/>
    <mergeCell ref="E5:F5"/>
    <mergeCell ref="G5:H5"/>
    <mergeCell ref="I5:J5"/>
    <mergeCell ref="K5:L5"/>
    <mergeCell ref="AM5:AN5"/>
    <mergeCell ref="AO5:AP5"/>
    <mergeCell ref="AC5:AD5"/>
    <mergeCell ref="AA5:AB5"/>
    <mergeCell ref="M23:N23"/>
    <mergeCell ref="O23:P23"/>
    <mergeCell ref="O5:P5"/>
    <mergeCell ref="Q5:R5"/>
    <mergeCell ref="S5:T5"/>
    <mergeCell ref="U5:V5"/>
    <mergeCell ref="W5:X5"/>
    <mergeCell ref="Y5:Z5"/>
    <mergeCell ref="M5:N5"/>
    <mergeCell ref="B60:D60"/>
    <mergeCell ref="E60:F60"/>
    <mergeCell ref="G60:H60"/>
    <mergeCell ref="I60:J60"/>
    <mergeCell ref="K60:L60"/>
    <mergeCell ref="AO60:AP60"/>
    <mergeCell ref="AO54:AP54"/>
    <mergeCell ref="U23:V23"/>
    <mergeCell ref="W23:X23"/>
    <mergeCell ref="AA23:AB23"/>
    <mergeCell ref="B54:D54"/>
    <mergeCell ref="AM54:AN54"/>
    <mergeCell ref="AC54:AD54"/>
    <mergeCell ref="E54:F54"/>
    <mergeCell ref="U54:V54"/>
    <mergeCell ref="W54:X54"/>
    <mergeCell ref="Y54:Z54"/>
    <mergeCell ref="AA54:AB54"/>
    <mergeCell ref="M54:N54"/>
    <mergeCell ref="O54:P54"/>
    <mergeCell ref="Q54:R54"/>
    <mergeCell ref="G54:H54"/>
    <mergeCell ref="I54:J54"/>
    <mergeCell ref="K54:L54"/>
    <mergeCell ref="S54:T54"/>
    <mergeCell ref="Y23:Z23"/>
    <mergeCell ref="Q23:R23"/>
    <mergeCell ref="S23:T23"/>
    <mergeCell ref="B41:AP41"/>
    <mergeCell ref="B43:AP43"/>
    <mergeCell ref="B23:D23"/>
    <mergeCell ref="E23:F23"/>
    <mergeCell ref="G23:H23"/>
    <mergeCell ref="I23:J23"/>
    <mergeCell ref="K23:L23"/>
    <mergeCell ref="AE54:AF54"/>
    <mergeCell ref="AG54:AH54"/>
    <mergeCell ref="AM23:AN23"/>
    <mergeCell ref="AO23:AP23"/>
    <mergeCell ref="AE23:AF23"/>
    <mergeCell ref="AG23:AH23"/>
    <mergeCell ref="AC23:AD23"/>
    <mergeCell ref="B77:D77"/>
    <mergeCell ref="E77:F77"/>
    <mergeCell ref="G77:H77"/>
    <mergeCell ref="I77:J77"/>
    <mergeCell ref="K77:L77"/>
    <mergeCell ref="M83:N83"/>
    <mergeCell ref="O83:P83"/>
    <mergeCell ref="O77:P77"/>
    <mergeCell ref="Q77:R77"/>
    <mergeCell ref="Q83:R83"/>
    <mergeCell ref="B83:D83"/>
    <mergeCell ref="E83:F83"/>
    <mergeCell ref="G83:H83"/>
    <mergeCell ref="I83:J83"/>
    <mergeCell ref="K83:L83"/>
    <mergeCell ref="M77:N77"/>
    <mergeCell ref="M60:N60"/>
    <mergeCell ref="O60:P60"/>
    <mergeCell ref="Q60:R60"/>
    <mergeCell ref="S60:T60"/>
    <mergeCell ref="AG60:AH60"/>
    <mergeCell ref="AG77:AH77"/>
    <mergeCell ref="AE60:AF60"/>
    <mergeCell ref="AE77:AF77"/>
    <mergeCell ref="AM83:AN83"/>
    <mergeCell ref="AC77:AD77"/>
    <mergeCell ref="AC83:AD83"/>
    <mergeCell ref="AA77:AB77"/>
    <mergeCell ref="U77:V77"/>
    <mergeCell ref="W77:X77"/>
    <mergeCell ref="Y77:Z77"/>
    <mergeCell ref="AC60:AD60"/>
    <mergeCell ref="AM60:AN60"/>
    <mergeCell ref="U60:V60"/>
    <mergeCell ref="W60:X60"/>
    <mergeCell ref="Y60:Z60"/>
    <mergeCell ref="AA60:AB60"/>
    <mergeCell ref="AO83:AP83"/>
    <mergeCell ref="S83:T83"/>
    <mergeCell ref="U83:V83"/>
    <mergeCell ref="W83:X83"/>
    <mergeCell ref="S77:T77"/>
    <mergeCell ref="Y83:Z83"/>
    <mergeCell ref="AA83:AB83"/>
    <mergeCell ref="AM77:AN77"/>
    <mergeCell ref="AO77:AP77"/>
    <mergeCell ref="AG83:AH83"/>
    <mergeCell ref="AE83:AF83"/>
  </mergeCells>
  <printOptions horizontalCentered="1"/>
  <pageMargins left="0" right="0" top="0" bottom="0" header="0" footer="0"/>
  <pageSetup paperSize="9" scale="73" orientation="portrait"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K35"/>
  <sheetViews>
    <sheetView topLeftCell="A4" workbookViewId="0">
      <pane xSplit="1" topLeftCell="AD1" activePane="topRight" state="frozen"/>
      <selection pane="topRight" activeCell="AP4" sqref="AP4"/>
    </sheetView>
  </sheetViews>
  <sheetFormatPr defaultRowHeight="15" x14ac:dyDescent="0.25"/>
  <cols>
    <col min="1" max="4" width="10.85546875" style="478" customWidth="1"/>
    <col min="5" max="5" width="1.7109375" style="478" customWidth="1"/>
    <col min="6" max="8" width="10.85546875" style="478" customWidth="1"/>
    <col min="9" max="9" width="1.7109375" style="478" customWidth="1"/>
    <col min="10" max="11" width="10.85546875" style="478" customWidth="1"/>
    <col min="12" max="12" width="1.7109375" style="478" customWidth="1"/>
    <col min="13" max="14" width="11.5703125" style="478" customWidth="1"/>
    <col min="15" max="15" width="1.7109375" style="478" customWidth="1"/>
    <col min="16" max="17" width="11.5703125" style="478" customWidth="1"/>
    <col min="18" max="18" width="1.7109375" style="478" customWidth="1"/>
    <col min="19" max="19" width="20.140625" style="478" customWidth="1"/>
    <col min="20" max="20" width="1.7109375" style="478" customWidth="1"/>
    <col min="21" max="22" width="12.5703125" style="478" bestFit="1" customWidth="1"/>
    <col min="23" max="23" width="1.7109375" style="478" customWidth="1"/>
    <col min="24" max="24" width="19.7109375" style="478" customWidth="1"/>
    <col min="25" max="25" width="1.7109375" style="478" customWidth="1"/>
    <col min="26" max="27" width="9.42578125" style="478" customWidth="1"/>
    <col min="28" max="28" width="1.7109375" style="478" customWidth="1"/>
    <col min="29" max="30" width="9.5703125" style="478" customWidth="1"/>
    <col min="31" max="31" width="1.7109375" style="478" customWidth="1"/>
    <col min="32" max="33" width="9.140625" style="478"/>
    <col min="34" max="34" width="1.7109375" style="478" customWidth="1"/>
    <col min="35" max="36" width="9.140625" style="478"/>
    <col min="37" max="37" width="1.7109375" style="478" customWidth="1"/>
    <col min="38" max="42" width="9.140625" style="478"/>
    <col min="43" max="43" width="1.7109375" style="478" customWidth="1"/>
    <col min="44" max="45" width="9.140625" style="478"/>
    <col min="46" max="46" width="1.7109375" style="478" customWidth="1"/>
    <col min="47" max="48" width="9.140625" style="478"/>
    <col min="49" max="49" width="1.7109375" style="478" customWidth="1"/>
    <col min="50" max="51" width="9.140625" style="478"/>
    <col min="52" max="52" width="14.42578125" style="478" customWidth="1"/>
    <col min="53" max="53" width="1.7109375" style="478" customWidth="1"/>
    <col min="54" max="55" width="9.140625" style="478"/>
    <col min="56" max="56" width="1.7109375" style="478" customWidth="1"/>
    <col min="57" max="58" width="12.7109375" style="478" bestFit="1" customWidth="1"/>
    <col min="59" max="59" width="1.7109375" style="478" customWidth="1"/>
    <col min="60" max="60" width="20.7109375" style="478" customWidth="1"/>
    <col min="61" max="61" width="1.7109375" style="478" customWidth="1"/>
    <col min="62" max="62" width="20.7109375" style="478" customWidth="1"/>
    <col min="63" max="63" width="1.7109375" style="478" customWidth="1"/>
    <col min="64" max="67" width="8.28515625" style="478" customWidth="1"/>
    <col min="68" max="68" width="1.7109375" style="478" customWidth="1"/>
    <col min="69" max="72" width="8.7109375" style="478" customWidth="1"/>
    <col min="73" max="73" width="1.7109375" style="478" customWidth="1"/>
    <col min="74" max="77" width="9.140625" style="478"/>
    <col min="78" max="78" width="2.42578125" style="478" customWidth="1"/>
    <col min="79" max="16384" width="9.140625" style="478"/>
  </cols>
  <sheetData>
    <row r="2" spans="1:89" x14ac:dyDescent="0.25">
      <c r="B2" s="662" t="s">
        <v>1164</v>
      </c>
      <c r="C2" s="662"/>
      <c r="D2" s="662"/>
      <c r="E2" s="486"/>
      <c r="F2" s="662" t="s">
        <v>1165</v>
      </c>
      <c r="G2" s="662"/>
      <c r="H2" s="663"/>
      <c r="I2" s="486"/>
      <c r="J2" s="662" t="s">
        <v>1169</v>
      </c>
      <c r="K2" s="662"/>
      <c r="L2" s="486"/>
      <c r="M2" s="662" t="s">
        <v>1170</v>
      </c>
      <c r="N2" s="662"/>
      <c r="O2" s="486"/>
      <c r="P2" s="662" t="s">
        <v>1176</v>
      </c>
      <c r="Q2" s="662"/>
      <c r="R2" s="486"/>
      <c r="S2" s="487" t="s">
        <v>1177</v>
      </c>
      <c r="T2" s="486"/>
      <c r="U2" s="662" t="s">
        <v>1181</v>
      </c>
      <c r="V2" s="662"/>
      <c r="W2" s="486"/>
      <c r="X2" s="487" t="s">
        <v>1182</v>
      </c>
      <c r="Y2" s="486"/>
      <c r="Z2" s="662" t="s">
        <v>1183</v>
      </c>
      <c r="AA2" s="662"/>
      <c r="AB2" s="486"/>
      <c r="AC2" s="662" t="s">
        <v>1188</v>
      </c>
      <c r="AD2" s="662"/>
      <c r="AE2" s="486"/>
      <c r="AF2" s="662" t="s">
        <v>1191</v>
      </c>
      <c r="AG2" s="662"/>
      <c r="AH2" s="486"/>
      <c r="AI2" s="662" t="s">
        <v>1193</v>
      </c>
      <c r="AJ2" s="662"/>
      <c r="AK2" s="486"/>
      <c r="AL2" s="662" t="s">
        <v>1194</v>
      </c>
      <c r="AM2" s="662"/>
      <c r="AN2" s="663"/>
      <c r="AO2" s="663"/>
      <c r="AP2" s="664"/>
      <c r="AQ2" s="486"/>
      <c r="AR2" s="662" t="s">
        <v>1197</v>
      </c>
      <c r="AS2" s="662"/>
      <c r="AT2" s="486"/>
      <c r="AU2" s="662" t="s">
        <v>1199</v>
      </c>
      <c r="AV2" s="662"/>
      <c r="AW2" s="486"/>
      <c r="AX2" s="662" t="s">
        <v>1200</v>
      </c>
      <c r="AY2" s="662"/>
      <c r="AZ2" s="663"/>
      <c r="BB2" s="662" t="s">
        <v>1201</v>
      </c>
      <c r="BC2" s="662"/>
      <c r="BD2" s="486"/>
      <c r="BE2" s="662" t="s">
        <v>1203</v>
      </c>
      <c r="BF2" s="662"/>
      <c r="BG2" s="486"/>
      <c r="BH2" s="487" t="s">
        <v>1267</v>
      </c>
      <c r="BI2" s="486"/>
      <c r="BJ2" s="487" t="s">
        <v>1268</v>
      </c>
      <c r="BK2" s="486"/>
      <c r="BL2" s="662" t="s">
        <v>1206</v>
      </c>
      <c r="BM2" s="662"/>
      <c r="BN2" s="663"/>
      <c r="BO2" s="663"/>
      <c r="BP2" s="486"/>
      <c r="BQ2" s="662" t="s">
        <v>1207</v>
      </c>
      <c r="BR2" s="662"/>
      <c r="BS2" s="663"/>
      <c r="BT2" s="663"/>
      <c r="BU2" s="486"/>
      <c r="BV2" s="662" t="s">
        <v>1209</v>
      </c>
      <c r="BW2" s="662"/>
      <c r="BX2" s="663"/>
      <c r="BY2" s="663"/>
    </row>
    <row r="3" spans="1:89" ht="101.25" customHeight="1" x14ac:dyDescent="0.25">
      <c r="A3" s="483" t="s">
        <v>77</v>
      </c>
      <c r="B3" s="484" t="s">
        <v>87</v>
      </c>
      <c r="C3" s="484" t="s">
        <v>252</v>
      </c>
      <c r="D3" s="484" t="s">
        <v>81</v>
      </c>
      <c r="E3" s="485"/>
      <c r="F3" s="484" t="s">
        <v>1162</v>
      </c>
      <c r="G3" s="484" t="s">
        <v>1163</v>
      </c>
      <c r="H3" s="484" t="s">
        <v>1167</v>
      </c>
      <c r="I3" s="485"/>
      <c r="J3" s="484" t="s">
        <v>125</v>
      </c>
      <c r="K3" s="484" t="s">
        <v>1168</v>
      </c>
      <c r="L3" s="485"/>
      <c r="M3" s="484" t="s">
        <v>1171</v>
      </c>
      <c r="N3" s="484" t="s">
        <v>1172</v>
      </c>
      <c r="O3" s="485"/>
      <c r="P3" s="484" t="s">
        <v>1174</v>
      </c>
      <c r="Q3" s="484" t="s">
        <v>1175</v>
      </c>
      <c r="R3" s="485"/>
      <c r="S3" s="484" t="s">
        <v>1178</v>
      </c>
      <c r="T3" s="486"/>
      <c r="U3" s="484" t="s">
        <v>10</v>
      </c>
      <c r="V3" s="484" t="s">
        <v>202</v>
      </c>
      <c r="W3" s="486"/>
      <c r="X3" s="484" t="s">
        <v>441</v>
      </c>
      <c r="Y3" s="486"/>
      <c r="Z3" s="484" t="s">
        <v>1184</v>
      </c>
      <c r="AA3" s="484" t="s">
        <v>1185</v>
      </c>
      <c r="AB3" s="486"/>
      <c r="AC3" s="484" t="s">
        <v>1184</v>
      </c>
      <c r="AD3" s="484" t="s">
        <v>1185</v>
      </c>
      <c r="AE3" s="486"/>
      <c r="AF3" s="484" t="s">
        <v>454</v>
      </c>
      <c r="AG3" s="484" t="s">
        <v>199</v>
      </c>
      <c r="AH3" s="486"/>
      <c r="AI3" s="484" t="s">
        <v>454</v>
      </c>
      <c r="AJ3" s="484" t="s">
        <v>199</v>
      </c>
      <c r="AK3" s="486"/>
      <c r="AL3" s="484" t="s">
        <v>460</v>
      </c>
      <c r="AM3" s="484" t="s">
        <v>1196</v>
      </c>
      <c r="AN3" s="484" t="s">
        <v>1274</v>
      </c>
      <c r="AO3" s="484" t="s">
        <v>1271</v>
      </c>
      <c r="AP3" s="484" t="s">
        <v>1272</v>
      </c>
      <c r="AQ3" s="486"/>
      <c r="AR3" s="484" t="s">
        <v>30</v>
      </c>
      <c r="AS3" s="484" t="s">
        <v>32</v>
      </c>
      <c r="AT3" s="486"/>
      <c r="AU3" s="484" t="s">
        <v>30</v>
      </c>
      <c r="AV3" s="484" t="s">
        <v>32</v>
      </c>
      <c r="AW3" s="486"/>
      <c r="AX3" s="484" t="s">
        <v>1257</v>
      </c>
      <c r="AY3" s="484" t="s">
        <v>1258</v>
      </c>
      <c r="AZ3" s="484" t="s">
        <v>1259</v>
      </c>
      <c r="BB3" s="484" t="s">
        <v>1247</v>
      </c>
      <c r="BC3" s="484" t="s">
        <v>1248</v>
      </c>
      <c r="BD3" s="486"/>
      <c r="BE3" s="484" t="s">
        <v>1237</v>
      </c>
      <c r="BF3" s="484" t="s">
        <v>1238</v>
      </c>
      <c r="BG3" s="486"/>
      <c r="BH3" s="484" t="s">
        <v>1269</v>
      </c>
      <c r="BI3" s="485"/>
      <c r="BJ3" s="484" t="s">
        <v>1270</v>
      </c>
      <c r="BK3" s="486"/>
      <c r="BL3" s="484" t="s">
        <v>1239</v>
      </c>
      <c r="BM3" s="484" t="s">
        <v>1240</v>
      </c>
      <c r="BN3" s="484" t="s">
        <v>1241</v>
      </c>
      <c r="BO3" s="484" t="s">
        <v>1242</v>
      </c>
      <c r="BP3" s="486"/>
      <c r="BQ3" s="484" t="s">
        <v>1243</v>
      </c>
      <c r="BR3" s="484" t="s">
        <v>1244</v>
      </c>
      <c r="BS3" s="484" t="s">
        <v>1245</v>
      </c>
      <c r="BT3" s="484" t="s">
        <v>1246</v>
      </c>
      <c r="BU3" s="486"/>
      <c r="BV3" s="484" t="s">
        <v>1249</v>
      </c>
      <c r="BW3" s="484" t="s">
        <v>1250</v>
      </c>
      <c r="BX3" s="484" t="s">
        <v>1251</v>
      </c>
      <c r="BY3" s="484" t="s">
        <v>1252</v>
      </c>
    </row>
    <row r="4" spans="1:89" x14ac:dyDescent="0.25">
      <c r="A4" s="475">
        <v>1990</v>
      </c>
      <c r="B4" s="474">
        <f>A1_1!Z27</f>
        <v>1207</v>
      </c>
      <c r="C4" s="474">
        <f>A1_1!T27-A1_1!Z27</f>
        <v>9986</v>
      </c>
      <c r="D4" s="474">
        <f>B4+C4</f>
        <v>11193</v>
      </c>
      <c r="F4" s="472">
        <v>8.5906300000000009</v>
      </c>
      <c r="G4" s="159"/>
      <c r="H4" s="159"/>
      <c r="J4" s="159"/>
      <c r="K4" s="159"/>
      <c r="M4" s="159">
        <v>750</v>
      </c>
      <c r="N4" s="159">
        <v>655</v>
      </c>
      <c r="O4" s="159"/>
      <c r="P4" s="159">
        <v>565</v>
      </c>
      <c r="Q4" s="159">
        <v>1473</v>
      </c>
      <c r="R4" s="159"/>
      <c r="S4" s="159"/>
      <c r="T4" s="159"/>
      <c r="U4" s="159">
        <v>62.067999999999998</v>
      </c>
      <c r="V4" s="159">
        <v>40.750999999999998</v>
      </c>
      <c r="W4" s="159"/>
      <c r="X4" s="159">
        <v>17156.5</v>
      </c>
      <c r="Y4" s="159"/>
      <c r="Z4" s="159"/>
      <c r="AA4" s="159"/>
      <c r="AB4" s="159"/>
      <c r="AC4" s="159"/>
      <c r="AD4" s="159"/>
      <c r="AE4" s="159"/>
      <c r="AF4" s="159">
        <v>55575</v>
      </c>
      <c r="AG4" s="159">
        <v>19102</v>
      </c>
      <c r="AH4" s="159"/>
      <c r="AI4" s="159"/>
      <c r="AJ4" s="159"/>
      <c r="AK4" s="159"/>
      <c r="AL4" s="159">
        <v>3203</v>
      </c>
      <c r="AM4" s="159">
        <v>13152</v>
      </c>
      <c r="AN4" s="159">
        <v>2402</v>
      </c>
      <c r="AO4" s="159"/>
      <c r="AP4" s="159"/>
      <c r="AQ4" s="159"/>
      <c r="AR4" s="159"/>
      <c r="AS4" s="159"/>
      <c r="AT4" s="159"/>
      <c r="AU4" s="159"/>
      <c r="AV4" s="159"/>
      <c r="AW4" s="159"/>
      <c r="AX4" s="159"/>
      <c r="AY4" s="159"/>
      <c r="AZ4" s="159"/>
      <c r="BB4" s="159">
        <v>1978</v>
      </c>
      <c r="BC4" s="159">
        <v>4622</v>
      </c>
      <c r="BD4" s="159"/>
      <c r="BE4" s="159">
        <f>BB4/(BB4+BC4)*100</f>
        <v>29.969696969696969</v>
      </c>
      <c r="BF4" s="159">
        <f>100-BE4</f>
        <v>70.030303030303031</v>
      </c>
      <c r="BG4" s="159"/>
      <c r="BH4" s="159">
        <v>330</v>
      </c>
      <c r="BI4" s="159"/>
      <c r="BJ4" s="159">
        <v>1507</v>
      </c>
      <c r="BL4" s="479"/>
      <c r="BM4" s="479"/>
      <c r="BN4" s="479"/>
      <c r="BQ4" s="479"/>
      <c r="BR4" s="479"/>
      <c r="BS4" s="479"/>
      <c r="BV4" s="479"/>
      <c r="BW4" s="479"/>
      <c r="BX4" s="479"/>
    </row>
    <row r="5" spans="1:89" x14ac:dyDescent="0.25">
      <c r="A5" s="475">
        <v>1991</v>
      </c>
      <c r="B5" s="474">
        <f>A1_1!Z28</f>
        <v>1296</v>
      </c>
      <c r="C5" s="474">
        <f>A1_1!T28-A1_1!Z28</f>
        <v>9754</v>
      </c>
      <c r="D5" s="474">
        <f t="shared" ref="D5:D28" si="0">B5+C5</f>
        <v>11050</v>
      </c>
      <c r="F5" s="472">
        <v>8.6441189999999999</v>
      </c>
      <c r="G5" s="159"/>
      <c r="H5" s="159"/>
      <c r="J5" s="159">
        <v>2319</v>
      </c>
      <c r="K5" s="159">
        <v>13169</v>
      </c>
      <c r="M5" s="159">
        <v>665</v>
      </c>
      <c r="N5" s="159">
        <v>667</v>
      </c>
      <c r="O5" s="159"/>
      <c r="P5" s="159">
        <v>653</v>
      </c>
      <c r="Q5" s="159">
        <v>1393</v>
      </c>
      <c r="R5" s="159"/>
      <c r="S5" s="159"/>
      <c r="T5" s="159"/>
      <c r="U5" s="159">
        <v>61.706000000000003</v>
      </c>
      <c r="V5" s="159">
        <v>39.140500000000003</v>
      </c>
      <c r="W5" s="159"/>
      <c r="X5" s="159">
        <v>16871</v>
      </c>
      <c r="Y5" s="159"/>
      <c r="Z5" s="159"/>
      <c r="AA5" s="159"/>
      <c r="AB5" s="159"/>
      <c r="AC5" s="159"/>
      <c r="AD5" s="159"/>
      <c r="AE5" s="159"/>
      <c r="AF5" s="159">
        <v>53774</v>
      </c>
      <c r="AG5" s="159">
        <v>18816</v>
      </c>
      <c r="AH5" s="159"/>
      <c r="AI5" s="159"/>
      <c r="AJ5" s="159"/>
      <c r="AK5" s="159"/>
      <c r="AL5" s="159">
        <v>3268</v>
      </c>
      <c r="AM5" s="159">
        <v>12477</v>
      </c>
      <c r="AN5" s="159">
        <v>2446</v>
      </c>
      <c r="AO5" s="159"/>
      <c r="AP5" s="159"/>
      <c r="AQ5" s="159"/>
      <c r="AR5" s="159"/>
      <c r="AS5" s="159"/>
      <c r="AT5" s="159"/>
      <c r="AU5" s="159"/>
      <c r="AV5" s="159"/>
      <c r="AW5" s="159"/>
      <c r="AX5" s="159"/>
      <c r="AY5" s="159"/>
      <c r="AZ5" s="159"/>
      <c r="BB5" s="159">
        <v>1914</v>
      </c>
      <c r="BC5" s="159">
        <v>4071</v>
      </c>
      <c r="BD5" s="159"/>
      <c r="BE5" s="159">
        <f t="shared" ref="BE5:BE34" si="1">BB5/(BB5+BC5)*100</f>
        <v>31.979949874686721</v>
      </c>
      <c r="BF5" s="159">
        <f t="shared" ref="BF5:BF34" si="2">100-BE5</f>
        <v>68.020050125313276</v>
      </c>
      <c r="BG5" s="159"/>
      <c r="BH5" s="159">
        <v>329</v>
      </c>
      <c r="BI5" s="159"/>
      <c r="BJ5" s="159">
        <v>1410</v>
      </c>
      <c r="BL5" s="479"/>
      <c r="BM5" s="479"/>
      <c r="BN5" s="479"/>
      <c r="BQ5" s="479"/>
      <c r="BR5" s="479"/>
      <c r="BS5" s="479"/>
      <c r="BV5" s="479"/>
      <c r="BW5" s="479"/>
      <c r="BX5" s="479"/>
    </row>
    <row r="6" spans="1:89" x14ac:dyDescent="0.25">
      <c r="A6" s="475">
        <v>1992</v>
      </c>
      <c r="B6" s="474">
        <f>A1_1!Z29</f>
        <v>1314</v>
      </c>
      <c r="C6" s="474">
        <f>A1_1!T29-A1_1!Z29</f>
        <v>9674</v>
      </c>
      <c r="D6" s="474">
        <f t="shared" si="0"/>
        <v>10988</v>
      </c>
      <c r="F6" s="472">
        <v>8.6920129999999993</v>
      </c>
      <c r="G6" s="159"/>
      <c r="H6" s="159"/>
      <c r="J6" s="159">
        <v>2327</v>
      </c>
      <c r="K6" s="159">
        <v>12516</v>
      </c>
      <c r="M6" s="159">
        <v>661</v>
      </c>
      <c r="N6" s="159">
        <v>645</v>
      </c>
      <c r="O6" s="159"/>
      <c r="P6" s="159">
        <v>735</v>
      </c>
      <c r="Q6" s="159">
        <v>1204</v>
      </c>
      <c r="R6" s="159"/>
      <c r="S6" s="159"/>
      <c r="T6" s="159"/>
      <c r="U6" s="159">
        <v>62.555</v>
      </c>
      <c r="V6" s="159">
        <v>36.668999999999997</v>
      </c>
      <c r="W6" s="159"/>
      <c r="X6" s="159">
        <v>16969</v>
      </c>
      <c r="Y6" s="159"/>
      <c r="Z6" s="159"/>
      <c r="AA6" s="159"/>
      <c r="AB6" s="159"/>
      <c r="AC6" s="159"/>
      <c r="AD6" s="159"/>
      <c r="AE6" s="159"/>
      <c r="AF6" s="159">
        <v>50092</v>
      </c>
      <c r="AG6" s="159">
        <v>19202</v>
      </c>
      <c r="AH6" s="159"/>
      <c r="AI6" s="159"/>
      <c r="AJ6" s="159"/>
      <c r="AK6" s="159"/>
      <c r="AL6" s="159">
        <v>3374</v>
      </c>
      <c r="AM6" s="159">
        <v>12390</v>
      </c>
      <c r="AN6" s="159">
        <v>2724</v>
      </c>
      <c r="AO6" s="159"/>
      <c r="AP6" s="159"/>
      <c r="AQ6" s="159"/>
      <c r="AR6" s="159"/>
      <c r="AS6" s="159"/>
      <c r="AT6" s="159"/>
      <c r="AU6" s="159"/>
      <c r="AV6" s="159"/>
      <c r="AW6" s="159"/>
      <c r="AX6" s="159"/>
      <c r="AY6" s="159"/>
      <c r="AZ6" s="159"/>
      <c r="BB6" s="159">
        <v>2021</v>
      </c>
      <c r="BC6" s="159">
        <v>3942</v>
      </c>
      <c r="BD6" s="159"/>
      <c r="BE6" s="159">
        <f t="shared" si="1"/>
        <v>33.892336072446753</v>
      </c>
      <c r="BF6" s="159">
        <f t="shared" si="2"/>
        <v>66.107663927553247</v>
      </c>
      <c r="BG6" s="159"/>
      <c r="BH6" s="159">
        <v>328</v>
      </c>
      <c r="BI6" s="159"/>
      <c r="BJ6" s="159">
        <v>1408</v>
      </c>
      <c r="BL6" s="479"/>
      <c r="BM6" s="479"/>
      <c r="BN6" s="479"/>
      <c r="BQ6" s="479"/>
      <c r="BR6" s="479"/>
      <c r="BS6" s="479"/>
      <c r="BV6" s="479"/>
      <c r="BW6" s="479"/>
      <c r="BX6" s="479"/>
    </row>
    <row r="7" spans="1:89" x14ac:dyDescent="0.25">
      <c r="A7" s="475">
        <v>1993</v>
      </c>
      <c r="B7" s="474">
        <f>A1_1!Z30</f>
        <v>1321</v>
      </c>
      <c r="C7" s="474">
        <f>A1_1!T30-A1_1!Z30</f>
        <v>9567</v>
      </c>
      <c r="D7" s="474">
        <f t="shared" si="0"/>
        <v>10888</v>
      </c>
      <c r="F7" s="472">
        <v>8.7451089999999994</v>
      </c>
      <c r="G7" s="159"/>
      <c r="H7" s="159"/>
      <c r="J7" s="159">
        <v>2416</v>
      </c>
      <c r="K7" s="159">
        <v>13577</v>
      </c>
      <c r="M7" s="159">
        <v>555</v>
      </c>
      <c r="N7" s="159">
        <v>630</v>
      </c>
      <c r="O7" s="159"/>
      <c r="P7" s="159">
        <v>848</v>
      </c>
      <c r="Q7" s="159">
        <v>1130</v>
      </c>
      <c r="R7" s="159"/>
      <c r="S7" s="159"/>
      <c r="T7" s="159"/>
      <c r="U7" s="159">
        <v>62.124000000000002</v>
      </c>
      <c r="V7" s="159">
        <v>37.414999999999999</v>
      </c>
      <c r="W7" s="159"/>
      <c r="X7" s="159">
        <v>16371.856</v>
      </c>
      <c r="Y7" s="159"/>
      <c r="Z7" s="159"/>
      <c r="AA7" s="159"/>
      <c r="AB7" s="159"/>
      <c r="AC7" s="159"/>
      <c r="AD7" s="159"/>
      <c r="AE7" s="159"/>
      <c r="AF7" s="159">
        <v>50277</v>
      </c>
      <c r="AG7" s="159">
        <v>18578</v>
      </c>
      <c r="AH7" s="159"/>
      <c r="AI7" s="159"/>
      <c r="AJ7" s="159"/>
      <c r="AK7" s="159"/>
      <c r="AL7" s="159">
        <v>3415</v>
      </c>
      <c r="AM7" s="159">
        <v>12147</v>
      </c>
      <c r="AN7" s="159">
        <v>2374</v>
      </c>
      <c r="AO7" s="159"/>
      <c r="AP7" s="159"/>
      <c r="AQ7" s="159"/>
      <c r="AR7" s="159"/>
      <c r="AS7" s="159"/>
      <c r="AT7" s="159"/>
      <c r="AU7" s="159"/>
      <c r="AV7" s="159"/>
      <c r="AW7" s="159"/>
      <c r="AX7" s="159"/>
      <c r="AY7" s="159"/>
      <c r="AZ7" s="159"/>
      <c r="BB7" s="159">
        <v>2098</v>
      </c>
      <c r="BC7" s="159">
        <v>4324</v>
      </c>
      <c r="BD7" s="159"/>
      <c r="BE7" s="159">
        <f t="shared" si="1"/>
        <v>32.668950482715665</v>
      </c>
      <c r="BF7" s="159">
        <f t="shared" si="2"/>
        <v>67.331049517284328</v>
      </c>
      <c r="BG7" s="159"/>
      <c r="BH7" s="159">
        <v>327</v>
      </c>
      <c r="BI7" s="159"/>
      <c r="BJ7" s="159">
        <v>1407</v>
      </c>
      <c r="BL7" s="479"/>
      <c r="BM7" s="479"/>
      <c r="BN7" s="479"/>
      <c r="BQ7" s="479"/>
      <c r="BR7" s="479"/>
      <c r="BS7" s="479"/>
      <c r="BV7" s="479"/>
      <c r="BW7" s="479"/>
      <c r="BX7" s="479"/>
    </row>
    <row r="8" spans="1:89" x14ac:dyDescent="0.25">
      <c r="A8" s="475">
        <v>1994</v>
      </c>
      <c r="B8" s="474">
        <f>A1_1!Z31</f>
        <v>1354</v>
      </c>
      <c r="C8" s="474">
        <f>A1_1!T31-A1_1!Z31</f>
        <v>9449</v>
      </c>
      <c r="D8" s="474">
        <f t="shared" si="0"/>
        <v>10803</v>
      </c>
      <c r="F8" s="472">
        <v>8.8163809999999998</v>
      </c>
      <c r="G8" s="159"/>
      <c r="H8" s="159"/>
      <c r="J8" s="159">
        <v>2469</v>
      </c>
      <c r="K8" s="159">
        <v>12643</v>
      </c>
      <c r="M8" s="159">
        <v>544</v>
      </c>
      <c r="N8" s="159">
        <v>645</v>
      </c>
      <c r="O8" s="159"/>
      <c r="P8" s="159">
        <v>925</v>
      </c>
      <c r="Q8" s="159">
        <v>1093</v>
      </c>
      <c r="R8" s="159"/>
      <c r="S8" s="159"/>
      <c r="T8" s="159"/>
      <c r="U8" s="159">
        <v>62.567999999999998</v>
      </c>
      <c r="V8" s="159">
        <v>38.387099999999997</v>
      </c>
      <c r="W8" s="159"/>
      <c r="X8" s="159">
        <v>17227.356</v>
      </c>
      <c r="Y8" s="159"/>
      <c r="Z8" s="159"/>
      <c r="AA8" s="159"/>
      <c r="AB8" s="159"/>
      <c r="AC8" s="159"/>
      <c r="AD8" s="159"/>
      <c r="AE8" s="159"/>
      <c r="AF8" s="159">
        <v>54040</v>
      </c>
      <c r="AG8" s="159">
        <v>19069</v>
      </c>
      <c r="AH8" s="159"/>
      <c r="AI8" s="159"/>
      <c r="AJ8" s="159"/>
      <c r="AK8" s="159"/>
      <c r="AL8" s="159">
        <v>3582</v>
      </c>
      <c r="AM8" s="159">
        <v>12211</v>
      </c>
      <c r="AN8" s="159">
        <v>2779</v>
      </c>
      <c r="AO8" s="159"/>
      <c r="AP8" s="159"/>
      <c r="AQ8" s="159"/>
      <c r="AR8" s="159"/>
      <c r="AS8" s="159"/>
      <c r="AT8" s="159"/>
      <c r="AU8" s="159"/>
      <c r="AV8" s="159"/>
      <c r="AW8" s="159"/>
      <c r="AX8" s="159"/>
      <c r="AY8" s="159"/>
      <c r="AZ8" s="159"/>
      <c r="BA8" s="480"/>
      <c r="BB8" s="159">
        <v>2127</v>
      </c>
      <c r="BC8" s="159">
        <v>4380</v>
      </c>
      <c r="BD8" s="159"/>
      <c r="BE8" s="159">
        <f t="shared" si="1"/>
        <v>32.687874596588287</v>
      </c>
      <c r="BF8" s="159">
        <f t="shared" si="2"/>
        <v>67.312125403411713</v>
      </c>
      <c r="BG8" s="159"/>
      <c r="BH8" s="159">
        <v>346</v>
      </c>
      <c r="BI8" s="159"/>
      <c r="BJ8" s="159">
        <v>1391</v>
      </c>
      <c r="BL8" s="479"/>
      <c r="BM8" s="479"/>
      <c r="BN8" s="479"/>
      <c r="BQ8" s="479"/>
      <c r="BR8" s="479"/>
      <c r="BS8" s="479"/>
      <c r="BV8" s="479"/>
      <c r="BW8" s="479"/>
      <c r="BX8" s="479"/>
      <c r="BZ8" s="480"/>
      <c r="CA8" s="480"/>
      <c r="CB8" s="480"/>
      <c r="CC8" s="480"/>
      <c r="CD8" s="480"/>
      <c r="CE8" s="480"/>
      <c r="CF8" s="480"/>
      <c r="CG8" s="480"/>
      <c r="CH8" s="480"/>
      <c r="CI8" s="480"/>
      <c r="CJ8" s="480"/>
    </row>
    <row r="9" spans="1:89" x14ac:dyDescent="0.25">
      <c r="A9" s="475">
        <v>1995</v>
      </c>
      <c r="B9" s="474">
        <f>A1_1!Z32</f>
        <v>1449</v>
      </c>
      <c r="C9" s="474">
        <f>A1_1!T32-A1_1!Z32</f>
        <v>9476</v>
      </c>
      <c r="D9" s="474">
        <f t="shared" si="0"/>
        <v>10925</v>
      </c>
      <c r="F9" s="472">
        <v>8.8374959999999998</v>
      </c>
      <c r="G9" s="159"/>
      <c r="H9" s="159"/>
      <c r="J9" s="159">
        <v>2515</v>
      </c>
      <c r="K9" s="159">
        <v>11795</v>
      </c>
      <c r="M9" s="159">
        <v>550</v>
      </c>
      <c r="N9" s="159">
        <v>617</v>
      </c>
      <c r="O9" s="159"/>
      <c r="P9" s="159">
        <v>925</v>
      </c>
      <c r="Q9" s="159">
        <v>1041</v>
      </c>
      <c r="R9" s="159"/>
      <c r="S9" s="159"/>
      <c r="T9" s="159"/>
      <c r="U9" s="159">
        <v>64.157899999999998</v>
      </c>
      <c r="V9" s="159">
        <v>40.419351999999996</v>
      </c>
      <c r="W9" s="159"/>
      <c r="X9" s="159">
        <v>17425.629866666666</v>
      </c>
      <c r="Y9" s="159"/>
      <c r="Z9" s="159"/>
      <c r="AA9" s="159"/>
      <c r="AB9" s="159"/>
      <c r="AC9" s="159"/>
      <c r="AD9" s="159"/>
      <c r="AE9" s="159"/>
      <c r="AF9" s="159">
        <v>56048</v>
      </c>
      <c r="AG9" s="159">
        <v>19391</v>
      </c>
      <c r="AH9" s="159"/>
      <c r="AI9" s="159"/>
      <c r="AJ9" s="159"/>
      <c r="AK9" s="159"/>
      <c r="AL9" s="159">
        <v>3800</v>
      </c>
      <c r="AM9" s="159">
        <v>12536</v>
      </c>
      <c r="AN9" s="159">
        <v>2585</v>
      </c>
      <c r="AO9" s="159"/>
      <c r="AP9" s="159"/>
      <c r="AQ9" s="159"/>
      <c r="AR9" s="159"/>
      <c r="AS9" s="159"/>
      <c r="AT9" s="159"/>
      <c r="AU9" s="159"/>
      <c r="AV9" s="159"/>
      <c r="AW9" s="159"/>
      <c r="AX9" s="159"/>
      <c r="AY9" s="159"/>
      <c r="AZ9" s="159"/>
      <c r="BA9" s="480"/>
      <c r="BB9" s="159">
        <v>2241</v>
      </c>
      <c r="BC9" s="159">
        <v>4591</v>
      </c>
      <c r="BD9" s="159"/>
      <c r="BE9" s="159">
        <f t="shared" si="1"/>
        <v>32.801522248243558</v>
      </c>
      <c r="BF9" s="159">
        <f t="shared" si="2"/>
        <v>67.198477751756442</v>
      </c>
      <c r="BG9" s="159"/>
      <c r="BH9" s="159">
        <v>366</v>
      </c>
      <c r="BI9" s="159"/>
      <c r="BJ9" s="159">
        <v>1441</v>
      </c>
      <c r="BL9" s="479"/>
      <c r="BM9" s="479"/>
      <c r="BN9" s="479"/>
      <c r="BQ9" s="479"/>
      <c r="BR9" s="479"/>
      <c r="BS9" s="479"/>
      <c r="BV9" s="479"/>
      <c r="BW9" s="479"/>
      <c r="BX9" s="479"/>
      <c r="BZ9" s="480"/>
      <c r="CA9" s="480"/>
      <c r="CB9" s="480"/>
      <c r="CC9" s="480"/>
      <c r="CD9" s="480"/>
      <c r="CE9" s="480"/>
      <c r="CF9" s="480"/>
      <c r="CG9" s="480"/>
      <c r="CH9" s="480"/>
      <c r="CI9" s="480"/>
      <c r="CJ9" s="480"/>
    </row>
    <row r="10" spans="1:89" x14ac:dyDescent="0.25">
      <c r="A10" s="475">
        <v>1996</v>
      </c>
      <c r="B10" s="474">
        <f>A1_1!Z33</f>
        <v>1466</v>
      </c>
      <c r="C10" s="474">
        <f>A1_1!T33-A1_1!Z33</f>
        <v>9498</v>
      </c>
      <c r="D10" s="474">
        <f t="shared" si="0"/>
        <v>10964</v>
      </c>
      <c r="F10" s="472">
        <v>8.8444990000000008</v>
      </c>
      <c r="G10" s="159"/>
      <c r="H10" s="159"/>
      <c r="J10" s="159">
        <v>2515</v>
      </c>
      <c r="K10" s="159">
        <v>11169</v>
      </c>
      <c r="M10" s="159">
        <v>556</v>
      </c>
      <c r="N10" s="159">
        <v>587</v>
      </c>
      <c r="O10" s="159"/>
      <c r="P10" s="159">
        <v>945</v>
      </c>
      <c r="Q10" s="159">
        <v>957</v>
      </c>
      <c r="R10" s="159"/>
      <c r="S10" s="159"/>
      <c r="T10" s="159"/>
      <c r="U10" s="159">
        <v>67.382000000000005</v>
      </c>
      <c r="V10" s="159">
        <v>38.209060000000001</v>
      </c>
      <c r="W10" s="159"/>
      <c r="X10" s="159">
        <v>18422.576972800001</v>
      </c>
      <c r="Y10" s="159"/>
      <c r="Z10" s="159"/>
      <c r="AA10" s="159"/>
      <c r="AB10" s="159"/>
      <c r="AC10" s="159"/>
      <c r="AD10" s="159"/>
      <c r="AE10" s="159"/>
      <c r="AF10" s="159">
        <v>54197</v>
      </c>
      <c r="AG10" s="159">
        <v>18846</v>
      </c>
      <c r="AH10" s="159"/>
      <c r="AI10" s="159"/>
      <c r="AJ10" s="159"/>
      <c r="AK10" s="159"/>
      <c r="AL10" s="159">
        <v>3964</v>
      </c>
      <c r="AM10" s="159">
        <v>11925</v>
      </c>
      <c r="AN10" s="159">
        <v>2463</v>
      </c>
      <c r="AO10" s="159"/>
      <c r="AP10" s="159"/>
      <c r="AQ10" s="159"/>
      <c r="AR10" s="159"/>
      <c r="AS10" s="159"/>
      <c r="AT10" s="159"/>
      <c r="AU10" s="159"/>
      <c r="AV10" s="159"/>
      <c r="AW10" s="159"/>
      <c r="AX10" s="159"/>
      <c r="AY10" s="159"/>
      <c r="AZ10" s="159"/>
      <c r="BA10" s="480"/>
      <c r="BB10" s="159">
        <v>2339</v>
      </c>
      <c r="BC10" s="159">
        <v>4614</v>
      </c>
      <c r="BD10" s="159"/>
      <c r="BE10" s="159">
        <f t="shared" si="1"/>
        <v>33.640155328635124</v>
      </c>
      <c r="BF10" s="159">
        <f t="shared" si="2"/>
        <v>66.359844671364868</v>
      </c>
      <c r="BG10" s="159"/>
      <c r="BH10" s="159">
        <v>375</v>
      </c>
      <c r="BI10" s="159"/>
      <c r="BJ10" s="159">
        <v>1481</v>
      </c>
      <c r="BL10" s="479"/>
      <c r="BM10" s="479"/>
      <c r="BN10" s="479"/>
      <c r="BQ10" s="479"/>
      <c r="BR10" s="479"/>
      <c r="BS10" s="479"/>
      <c r="BU10" s="480"/>
      <c r="BV10" s="479"/>
      <c r="BW10" s="479"/>
      <c r="BX10" s="479"/>
      <c r="BZ10" s="480"/>
      <c r="CA10" s="480"/>
      <c r="CB10" s="480"/>
      <c r="CC10" s="480"/>
      <c r="CD10" s="480"/>
      <c r="CE10" s="480"/>
      <c r="CF10" s="480"/>
      <c r="CG10" s="480"/>
      <c r="CH10" s="480"/>
      <c r="CI10" s="480"/>
      <c r="CJ10" s="480"/>
      <c r="CK10" s="480"/>
    </row>
    <row r="11" spans="1:89" x14ac:dyDescent="0.25">
      <c r="A11" s="475">
        <v>1997</v>
      </c>
      <c r="B11" s="474">
        <f>A1_1!Z34</f>
        <v>1510</v>
      </c>
      <c r="C11" s="474">
        <f>A1_1!T34-A1_1!Z34</f>
        <v>9431</v>
      </c>
      <c r="D11" s="474">
        <f t="shared" si="0"/>
        <v>10941</v>
      </c>
      <c r="F11" s="472">
        <v>8.8476250000000007</v>
      </c>
      <c r="G11" s="159"/>
      <c r="H11" s="159"/>
      <c r="J11" s="159">
        <v>2715</v>
      </c>
      <c r="K11" s="159">
        <v>10889</v>
      </c>
      <c r="M11" s="159">
        <v>542</v>
      </c>
      <c r="N11" s="159">
        <v>588</v>
      </c>
      <c r="O11" s="159"/>
      <c r="P11" s="159">
        <v>979</v>
      </c>
      <c r="Q11" s="159">
        <v>920</v>
      </c>
      <c r="R11" s="159"/>
      <c r="S11" s="159"/>
      <c r="T11" s="159"/>
      <c r="U11" s="159">
        <v>69.148750000000007</v>
      </c>
      <c r="V11" s="159">
        <v>36.633901999999999</v>
      </c>
      <c r="W11" s="159"/>
      <c r="X11" s="159">
        <v>18300.329581472728</v>
      </c>
      <c r="Y11" s="159"/>
      <c r="Z11" s="159"/>
      <c r="AA11" s="159"/>
      <c r="AB11" s="159"/>
      <c r="AC11" s="159">
        <v>4083</v>
      </c>
      <c r="AD11" s="159">
        <v>10888</v>
      </c>
      <c r="AE11" s="159"/>
      <c r="AF11" s="159">
        <v>55504</v>
      </c>
      <c r="AG11" s="159">
        <v>19181</v>
      </c>
      <c r="AH11" s="159"/>
      <c r="AI11" s="159"/>
      <c r="AJ11" s="159"/>
      <c r="AK11" s="159"/>
      <c r="AL11" s="159">
        <v>3951</v>
      </c>
      <c r="AM11" s="159">
        <v>12188</v>
      </c>
      <c r="AN11" s="159">
        <v>2466</v>
      </c>
      <c r="AO11" s="159">
        <v>1693.8211690000001</v>
      </c>
      <c r="AP11" s="159">
        <v>771.82321800000011</v>
      </c>
      <c r="AQ11" s="159"/>
      <c r="AR11" s="159">
        <v>11693</v>
      </c>
      <c r="AS11" s="159">
        <v>7487</v>
      </c>
      <c r="AT11" s="159"/>
      <c r="AU11" s="159">
        <v>2090</v>
      </c>
      <c r="AV11" s="159">
        <v>375</v>
      </c>
      <c r="AW11" s="159"/>
      <c r="AX11" s="159"/>
      <c r="AY11" s="159"/>
      <c r="AZ11" s="159"/>
      <c r="BA11" s="480"/>
      <c r="BB11" s="159">
        <v>2558</v>
      </c>
      <c r="BC11" s="159">
        <v>4464</v>
      </c>
      <c r="BD11" s="159"/>
      <c r="BE11" s="159">
        <f t="shared" si="1"/>
        <v>36.428367986328681</v>
      </c>
      <c r="BF11" s="159">
        <f t="shared" si="2"/>
        <v>63.571632013671319</v>
      </c>
      <c r="BG11" s="159"/>
      <c r="BH11" s="159">
        <v>376</v>
      </c>
      <c r="BI11" s="159"/>
      <c r="BJ11" s="159">
        <v>1496</v>
      </c>
      <c r="BL11" s="479"/>
      <c r="BM11" s="479"/>
      <c r="BN11" s="479"/>
      <c r="BQ11" s="479"/>
      <c r="BR11" s="479"/>
      <c r="BS11" s="479"/>
      <c r="BU11" s="480"/>
      <c r="BV11" s="479"/>
      <c r="BW11" s="479"/>
      <c r="BX11" s="479"/>
      <c r="BZ11" s="480"/>
      <c r="CA11" s="480"/>
      <c r="CB11" s="480"/>
      <c r="CC11" s="480"/>
      <c r="CD11" s="480"/>
      <c r="CE11" s="480"/>
      <c r="CF11" s="480"/>
      <c r="CG11" s="480"/>
      <c r="CH11" s="480"/>
      <c r="CI11" s="480"/>
      <c r="CJ11" s="480"/>
      <c r="CK11" s="480"/>
    </row>
    <row r="12" spans="1:89" x14ac:dyDescent="0.25">
      <c r="A12" s="475">
        <v>1998</v>
      </c>
      <c r="B12" s="474">
        <f>A1_1!Z35</f>
        <v>1535</v>
      </c>
      <c r="C12" s="474">
        <f>A1_1!T35-A1_1!Z35</f>
        <v>9462</v>
      </c>
      <c r="D12" s="474">
        <f t="shared" si="0"/>
        <v>10997</v>
      </c>
      <c r="F12" s="472">
        <v>8.8543219999999998</v>
      </c>
      <c r="G12" s="159"/>
      <c r="H12" s="159"/>
      <c r="J12" s="159">
        <v>2785</v>
      </c>
      <c r="K12" s="159">
        <v>10713</v>
      </c>
      <c r="M12" s="159">
        <v>569</v>
      </c>
      <c r="N12" s="159">
        <v>580</v>
      </c>
      <c r="O12" s="159"/>
      <c r="P12" s="159">
        <v>976</v>
      </c>
      <c r="Q12" s="159">
        <v>911</v>
      </c>
      <c r="R12" s="159"/>
      <c r="S12" s="159"/>
      <c r="T12" s="159"/>
      <c r="U12" s="159">
        <v>69.285325999999998</v>
      </c>
      <c r="V12" s="159">
        <v>37.240569999999998</v>
      </c>
      <c r="W12" s="159"/>
      <c r="X12" s="159">
        <v>17802</v>
      </c>
      <c r="Y12" s="159"/>
      <c r="Z12" s="159"/>
      <c r="AA12" s="159"/>
      <c r="AB12" s="159"/>
      <c r="AC12" s="159">
        <v>4110</v>
      </c>
      <c r="AD12" s="159">
        <v>10963</v>
      </c>
      <c r="AE12" s="159"/>
      <c r="AF12" s="159">
        <v>54872</v>
      </c>
      <c r="AG12" s="159">
        <v>19163</v>
      </c>
      <c r="AH12" s="159"/>
      <c r="AI12" s="159"/>
      <c r="AJ12" s="159"/>
      <c r="AK12" s="159"/>
      <c r="AL12" s="159">
        <v>3854</v>
      </c>
      <c r="AM12" s="159">
        <v>12205</v>
      </c>
      <c r="AN12" s="159">
        <v>2538</v>
      </c>
      <c r="AO12" s="159">
        <v>1743.6722669999999</v>
      </c>
      <c r="AP12" s="159">
        <v>794.00548500000002</v>
      </c>
      <c r="AQ12" s="159"/>
      <c r="AR12" s="159">
        <v>11901</v>
      </c>
      <c r="AS12" s="159">
        <v>7261</v>
      </c>
      <c r="AT12" s="159"/>
      <c r="AU12" s="159">
        <v>2221</v>
      </c>
      <c r="AV12" s="159">
        <v>317</v>
      </c>
      <c r="AW12" s="159"/>
      <c r="AX12" s="159"/>
      <c r="AY12" s="159"/>
      <c r="AZ12" s="159"/>
      <c r="BA12" s="480"/>
      <c r="BB12" s="159">
        <v>2651</v>
      </c>
      <c r="BC12" s="159">
        <v>4560</v>
      </c>
      <c r="BD12" s="159"/>
      <c r="BE12" s="159">
        <f t="shared" si="1"/>
        <v>36.763278324781581</v>
      </c>
      <c r="BF12" s="159">
        <f t="shared" si="2"/>
        <v>63.236721675218419</v>
      </c>
      <c r="BG12" s="159"/>
      <c r="BH12" s="159">
        <v>375</v>
      </c>
      <c r="BI12" s="159"/>
      <c r="BJ12" s="159">
        <v>1505</v>
      </c>
      <c r="BL12" s="479"/>
      <c r="BM12" s="479"/>
      <c r="BN12" s="479"/>
      <c r="BQ12" s="479"/>
      <c r="BR12" s="479"/>
      <c r="BS12" s="479"/>
      <c r="BU12" s="480"/>
      <c r="BV12" s="479"/>
      <c r="BW12" s="479"/>
      <c r="BX12" s="479"/>
      <c r="BZ12" s="480"/>
      <c r="CA12" s="480"/>
      <c r="CB12" s="480"/>
    </row>
    <row r="13" spans="1:89" x14ac:dyDescent="0.25">
      <c r="A13" s="475">
        <v>1999</v>
      </c>
      <c r="B13" s="474">
        <f>A1_1!Z36</f>
        <v>1575</v>
      </c>
      <c r="C13" s="474">
        <f>A1_1!T36-A1_1!Z36</f>
        <v>9469</v>
      </c>
      <c r="D13" s="474">
        <f t="shared" si="0"/>
        <v>11044</v>
      </c>
      <c r="F13" s="472">
        <v>8.8614259999999998</v>
      </c>
      <c r="G13" s="159"/>
      <c r="H13" s="159"/>
      <c r="J13" s="159">
        <v>2932</v>
      </c>
      <c r="K13" s="159">
        <v>10371</v>
      </c>
      <c r="M13" s="159">
        <v>567</v>
      </c>
      <c r="N13" s="159">
        <v>573</v>
      </c>
      <c r="O13" s="159"/>
      <c r="P13" s="159">
        <v>973</v>
      </c>
      <c r="Q13" s="159">
        <v>877</v>
      </c>
      <c r="R13" s="159"/>
      <c r="S13" s="159"/>
      <c r="T13" s="159"/>
      <c r="U13" s="159">
        <v>71.856899999999996</v>
      </c>
      <c r="V13" s="159">
        <v>37.57949</v>
      </c>
      <c r="W13" s="159"/>
      <c r="X13" s="159">
        <v>18641.66</v>
      </c>
      <c r="Y13" s="159"/>
      <c r="Z13" s="159"/>
      <c r="AA13" s="159"/>
      <c r="AB13" s="159"/>
      <c r="AC13" s="159">
        <v>4209</v>
      </c>
      <c r="AD13" s="159">
        <v>9564</v>
      </c>
      <c r="AE13" s="159"/>
      <c r="AF13" s="159">
        <v>52380</v>
      </c>
      <c r="AG13" s="159">
        <v>19090</v>
      </c>
      <c r="AH13" s="159"/>
      <c r="AI13" s="159"/>
      <c r="AJ13" s="159"/>
      <c r="AK13" s="159"/>
      <c r="AL13" s="159">
        <v>3530</v>
      </c>
      <c r="AM13" s="159">
        <v>12376</v>
      </c>
      <c r="AN13" s="159">
        <v>2597</v>
      </c>
      <c r="AO13" s="159">
        <v>1884.2817620000003</v>
      </c>
      <c r="AP13" s="159">
        <v>712.30456000000004</v>
      </c>
      <c r="AQ13" s="159"/>
      <c r="AR13" s="159">
        <v>12036</v>
      </c>
      <c r="AS13" s="159">
        <v>7054</v>
      </c>
      <c r="AT13" s="159"/>
      <c r="AU13" s="159">
        <v>2296</v>
      </c>
      <c r="AV13" s="159">
        <v>301</v>
      </c>
      <c r="AW13" s="159"/>
      <c r="AX13" s="159"/>
      <c r="AY13" s="159"/>
      <c r="AZ13" s="159"/>
      <c r="BA13" s="480"/>
      <c r="BB13" s="159">
        <v>2812</v>
      </c>
      <c r="BC13" s="159">
        <v>4889</v>
      </c>
      <c r="BD13" s="159"/>
      <c r="BE13" s="159">
        <f>BB13/(BB13+BC13)*100</f>
        <v>36.514738345669393</v>
      </c>
      <c r="BF13" s="159">
        <f t="shared" si="2"/>
        <v>63.485261654330607</v>
      </c>
      <c r="BG13" s="159"/>
      <c r="BH13" s="159">
        <v>381</v>
      </c>
      <c r="BI13" s="159"/>
      <c r="BJ13" s="159">
        <v>1526</v>
      </c>
      <c r="BL13" s="479"/>
      <c r="BM13" s="479"/>
      <c r="BN13" s="479"/>
      <c r="BQ13" s="479"/>
      <c r="BR13" s="479"/>
      <c r="BS13" s="479"/>
      <c r="BU13" s="480"/>
      <c r="BV13" s="479"/>
      <c r="BW13" s="479"/>
      <c r="BX13" s="479"/>
      <c r="BZ13" s="480"/>
      <c r="CA13" s="480"/>
      <c r="CB13" s="480"/>
    </row>
    <row r="14" spans="1:89" x14ac:dyDescent="0.25">
      <c r="A14" s="475">
        <v>2000</v>
      </c>
      <c r="B14" s="474">
        <f>A1_1!Z37</f>
        <v>1709</v>
      </c>
      <c r="C14" s="474">
        <f>A1_1!T37-A1_1!Z37</f>
        <v>9328</v>
      </c>
      <c r="D14" s="474">
        <f t="shared" si="0"/>
        <v>11037</v>
      </c>
      <c r="F14" s="472">
        <v>8.8827920000000002</v>
      </c>
      <c r="G14" s="474">
        <f>B1_B2!E18/F14</f>
        <v>1704.0362984971391</v>
      </c>
      <c r="H14" s="474" t="str">
        <f>B1_B2!E19</f>
        <v>..</v>
      </c>
      <c r="I14" s="480"/>
      <c r="J14" s="474">
        <f>B1_B2!E49</f>
        <v>2934</v>
      </c>
      <c r="K14" s="474">
        <f>B1_B2!E50</f>
        <v>10159</v>
      </c>
      <c r="L14" s="480"/>
      <c r="M14" s="474">
        <f>'C1_C2_C3'!E12</f>
        <v>551</v>
      </c>
      <c r="N14" s="474">
        <f>'C1_C2_C3'!E11</f>
        <v>569</v>
      </c>
      <c r="O14" s="474"/>
      <c r="P14" s="474">
        <f>'C4_forts_C5_C6'!E21</f>
        <v>1010</v>
      </c>
      <c r="Q14" s="474">
        <f>'C4_forts_C5_C6'!E18</f>
        <v>779</v>
      </c>
      <c r="R14" s="474"/>
      <c r="S14" s="474">
        <f>'C4_forts_C5_C6'!E56</f>
        <v>449</v>
      </c>
      <c r="T14" s="474"/>
      <c r="U14" s="474">
        <f>D1_D2_D3!E12/1000</f>
        <v>77.275000000000006</v>
      </c>
      <c r="V14" s="474">
        <f>D1_D2_D3!E18/1000</f>
        <v>38.928695999999995</v>
      </c>
      <c r="W14" s="474"/>
      <c r="X14" s="474">
        <f>D1_D2_D3!E53</f>
        <v>20540.894099999998</v>
      </c>
      <c r="Y14" s="474"/>
      <c r="Z14" s="474">
        <f>D1_D2_D3!E66</f>
        <v>811.20044356435642</v>
      </c>
      <c r="AA14" s="474">
        <f>D1_D2_D3!E67</f>
        <v>1451.4505782178219</v>
      </c>
      <c r="AB14" s="474"/>
      <c r="AC14" s="474">
        <f>D1_D2_D3!E83</f>
        <v>4168</v>
      </c>
      <c r="AD14" s="474">
        <f>D1_D2_D3!E84</f>
        <v>9467</v>
      </c>
      <c r="AE14" s="474"/>
      <c r="AF14" s="474">
        <f>'D10'!E30</f>
        <v>57253.137999999999</v>
      </c>
      <c r="AG14" s="474">
        <f>'D10'!E61</f>
        <v>20083.036625000001</v>
      </c>
      <c r="AH14" s="474"/>
      <c r="AI14" s="474">
        <f>'D12'!E34</f>
        <v>2101.585</v>
      </c>
      <c r="AJ14" s="474">
        <f>'D12'!E68</f>
        <v>1036.94146</v>
      </c>
      <c r="AK14" s="474"/>
      <c r="AL14" s="474">
        <f>'D10'!E57</f>
        <v>3756</v>
      </c>
      <c r="AM14" s="474">
        <f>'D10'!E56</f>
        <v>13645.513000000001</v>
      </c>
      <c r="AN14" s="474">
        <f>'D10'!E58</f>
        <v>2681.5236250000003</v>
      </c>
      <c r="AO14" s="474">
        <f>'D10'!E59</f>
        <v>1992.3546809999998</v>
      </c>
      <c r="AP14" s="474">
        <f>'D10'!E60</f>
        <v>689.16894400000001</v>
      </c>
      <c r="AQ14" s="474"/>
      <c r="AR14" s="474">
        <f>'D10'!E45</f>
        <v>12414.590312</v>
      </c>
      <c r="AS14" s="474">
        <f>AG14-AR14</f>
        <v>7668.4463130000004</v>
      </c>
      <c r="AT14" s="474"/>
      <c r="AU14" s="474">
        <f>'D10'!E44</f>
        <v>2377.0003120000001</v>
      </c>
      <c r="AV14" s="474">
        <f>'D10'!E51</f>
        <v>304.52331299999997</v>
      </c>
      <c r="AW14" s="474"/>
      <c r="AX14" s="474">
        <f>D13_D14_D15!E33</f>
        <v>4857.1400050000002</v>
      </c>
      <c r="AY14" s="474">
        <f>D13_D14_D15!E34</f>
        <v>1304.3800000000001</v>
      </c>
      <c r="AZ14" s="474">
        <f>D13_D14_D15!E35</f>
        <v>2081.6744950000002</v>
      </c>
      <c r="BB14" s="474">
        <f>D13_D14_D15!E38</f>
        <v>3009.2469999999998</v>
      </c>
      <c r="BC14" s="474">
        <f>D13_D14_D15!E32-BB14</f>
        <v>5233.9475000000002</v>
      </c>
      <c r="BD14" s="474"/>
      <c r="BE14" s="474">
        <f t="shared" si="1"/>
        <v>36.505835207455071</v>
      </c>
      <c r="BF14" s="474">
        <f t="shared" si="2"/>
        <v>63.494164792544929</v>
      </c>
      <c r="BG14" s="474"/>
      <c r="BH14" s="474">
        <f>D13_D14_D15!E63</f>
        <v>393.90000000000003</v>
      </c>
      <c r="BI14" s="474"/>
      <c r="BJ14" s="474">
        <f>D13_D14_D15!E86</f>
        <v>1588</v>
      </c>
      <c r="BL14" s="481"/>
      <c r="BM14" s="481"/>
      <c r="BN14" s="481"/>
      <c r="BQ14" s="481"/>
      <c r="BR14" s="481"/>
      <c r="BS14" s="481"/>
      <c r="BV14" s="481"/>
      <c r="BW14" s="481"/>
      <c r="BX14" s="481"/>
    </row>
    <row r="15" spans="1:89" x14ac:dyDescent="0.25">
      <c r="A15" s="475">
        <v>2001</v>
      </c>
      <c r="B15" s="474">
        <f>A1_1!Z38</f>
        <v>1719</v>
      </c>
      <c r="C15" s="474">
        <f>A1_1!T38-A1_1!Z38</f>
        <v>9302</v>
      </c>
      <c r="D15" s="474">
        <f t="shared" si="0"/>
        <v>11021</v>
      </c>
      <c r="F15" s="472">
        <v>8.9091280000000008</v>
      </c>
      <c r="G15" s="474">
        <f>B1_B2!G18/F15</f>
        <v>1714.4887804956893</v>
      </c>
      <c r="H15" s="474" t="str">
        <f>B1_B2!G19</f>
        <v>..</v>
      </c>
      <c r="I15" s="480"/>
      <c r="J15" s="474">
        <f>B1_B2!G49</f>
        <v>2939</v>
      </c>
      <c r="K15" s="474">
        <f>B1_B2!G50</f>
        <v>9957</v>
      </c>
      <c r="M15" s="474">
        <f>'C1_C2_C3'!G12</f>
        <v>535</v>
      </c>
      <c r="N15" s="474">
        <f>'C1_C2_C3'!G11</f>
        <v>656</v>
      </c>
      <c r="O15" s="474"/>
      <c r="P15" s="474">
        <f>'C4_forts_C5_C6'!G21</f>
        <v>1088</v>
      </c>
      <c r="Q15" s="474">
        <f>'C4_forts_C5_C6'!G18</f>
        <v>800</v>
      </c>
      <c r="R15" s="474"/>
      <c r="S15" s="474">
        <f>'C4_forts_C5_C6'!G56</f>
        <v>450</v>
      </c>
      <c r="T15" s="474"/>
      <c r="U15" s="474">
        <f>D1_D2_D3!G12/1000</f>
        <v>83.481999999999999</v>
      </c>
      <c r="V15" s="474">
        <f>D1_D2_D3!G18/1000</f>
        <v>39.198</v>
      </c>
      <c r="W15" s="474"/>
      <c r="X15" s="474">
        <f>D1_D2_D3!G53</f>
        <v>21759.9941</v>
      </c>
      <c r="Y15" s="474"/>
      <c r="Z15" s="474">
        <f>D1_D2_D3!G66</f>
        <v>847.81600000000003</v>
      </c>
      <c r="AA15" s="474">
        <f>D1_D2_D3!G67</f>
        <v>1470.9590000000001</v>
      </c>
      <c r="AB15" s="474"/>
      <c r="AC15" s="474">
        <f>D1_D2_D3!G83</f>
        <v>4236</v>
      </c>
      <c r="AD15" s="474">
        <f>D1_D2_D3!G84</f>
        <v>9660</v>
      </c>
      <c r="AE15" s="474"/>
      <c r="AF15" s="474">
        <f>'D10'!G30</f>
        <v>55205.343999999997</v>
      </c>
      <c r="AG15" s="474">
        <f>'D10'!G61</f>
        <v>19547.320933999999</v>
      </c>
      <c r="AH15" s="474"/>
      <c r="AI15" s="474">
        <f>'D12'!G34</f>
        <v>2038.0550000000001</v>
      </c>
      <c r="AJ15" s="474">
        <f>'D12'!G68</f>
        <v>993.81582899999978</v>
      </c>
      <c r="AK15" s="474"/>
      <c r="AL15" s="474">
        <f>'D10'!G57</f>
        <v>3647.0990000000002</v>
      </c>
      <c r="AM15" s="474">
        <f>'D10'!G56</f>
        <v>13442.035764</v>
      </c>
      <c r="AN15" s="474">
        <f>'D10'!G58</f>
        <v>2458.1861699999999</v>
      </c>
      <c r="AO15" s="474">
        <f>'D10'!G59</f>
        <v>1794.0111699999998</v>
      </c>
      <c r="AP15" s="474">
        <f>'D10'!G60</f>
        <v>664.17500000000007</v>
      </c>
      <c r="AQ15" s="474"/>
      <c r="AR15" s="474">
        <f>'D10'!G45</f>
        <v>12500.712707000001</v>
      </c>
      <c r="AS15" s="474">
        <f t="shared" ref="AS15:AS27" si="3">AG15-AR15</f>
        <v>7046.6082269999988</v>
      </c>
      <c r="AT15" s="474"/>
      <c r="AU15" s="474">
        <f>'D10'!G44</f>
        <v>2160.3369429999998</v>
      </c>
      <c r="AV15" s="474">
        <f>'D10'!G51</f>
        <v>297.84922700000004</v>
      </c>
      <c r="AW15" s="474"/>
      <c r="AX15" s="474">
        <f>D13_D14_D15!G33</f>
        <v>4980.3885865000002</v>
      </c>
      <c r="AY15" s="474">
        <f>D13_D14_D15!G34</f>
        <v>1452.6</v>
      </c>
      <c r="AZ15" s="474">
        <f>D13_D14_D15!G35</f>
        <v>2298.7709134999996</v>
      </c>
      <c r="BB15" s="474">
        <f>D13_D14_D15!G38</f>
        <v>3191.2594999999997</v>
      </c>
      <c r="BC15" s="474">
        <f>D13_D14_D15!G32-BB15</f>
        <v>5540.5</v>
      </c>
      <c r="BD15" s="474"/>
      <c r="BE15" s="474">
        <f t="shared" si="1"/>
        <v>36.54772557581321</v>
      </c>
      <c r="BF15" s="474">
        <f t="shared" si="2"/>
        <v>63.45227442418679</v>
      </c>
      <c r="BG15" s="474"/>
      <c r="BH15" s="474">
        <f>D13_D14_D15!G63</f>
        <v>410.29999999999995</v>
      </c>
      <c r="BI15" s="474"/>
      <c r="BJ15" s="474">
        <f>D13_D14_D15!G86</f>
        <v>1581</v>
      </c>
      <c r="BL15" s="481"/>
      <c r="BM15" s="481"/>
      <c r="BN15" s="481"/>
      <c r="BQ15" s="481"/>
      <c r="BR15" s="481"/>
      <c r="BS15" s="481"/>
      <c r="BV15" s="481"/>
      <c r="BW15" s="481"/>
      <c r="BX15" s="481"/>
    </row>
    <row r="16" spans="1:89" x14ac:dyDescent="0.25">
      <c r="A16" s="475">
        <v>2002</v>
      </c>
      <c r="B16" s="474">
        <f>A1_1!Z39</f>
        <v>1740</v>
      </c>
      <c r="C16" s="474">
        <f>A1_1!T39-A1_1!Z39</f>
        <v>9355</v>
      </c>
      <c r="D16" s="474">
        <f t="shared" si="0"/>
        <v>11095</v>
      </c>
      <c r="F16" s="472">
        <v>8.9407879999999995</v>
      </c>
      <c r="G16" s="474">
        <f>B1_B2!I18/F16</f>
        <v>1730.4403146568291</v>
      </c>
      <c r="H16" s="474">
        <f>B1_B2!I19/F16</f>
        <v>1198.2724565217295</v>
      </c>
      <c r="I16" s="480"/>
      <c r="J16" s="474">
        <f>B1_B2!I49</f>
        <v>2977</v>
      </c>
      <c r="K16" s="474">
        <f>B1_B2!I50</f>
        <v>9820</v>
      </c>
      <c r="M16" s="474">
        <f>'C1_C2_C3'!I12</f>
        <v>531</v>
      </c>
      <c r="N16" s="474">
        <f>'C1_C2_C3'!I11</f>
        <v>716</v>
      </c>
      <c r="O16" s="474"/>
      <c r="P16" s="474">
        <f>'C4_forts_C5_C6'!I21</f>
        <v>1171</v>
      </c>
      <c r="Q16" s="474">
        <f>'C4_forts_C5_C6'!I18</f>
        <v>764</v>
      </c>
      <c r="R16" s="474"/>
      <c r="S16" s="474">
        <f>'C4_forts_C5_C6'!I56</f>
        <v>460</v>
      </c>
      <c r="T16" s="474"/>
      <c r="U16" s="474">
        <f>D1_D2_D3!I12/1000</f>
        <v>85.881</v>
      </c>
      <c r="V16" s="474">
        <f>D1_D2_D3!I18/1000</f>
        <v>38.858919999999998</v>
      </c>
      <c r="W16" s="474"/>
      <c r="X16" s="474">
        <f>D1_D2_D3!I53</f>
        <v>22779.200000000001</v>
      </c>
      <c r="Y16" s="474"/>
      <c r="Z16" s="474">
        <f>D1_D2_D3!I66</f>
        <v>1025.3800000000001</v>
      </c>
      <c r="AA16" s="474">
        <f>D1_D2_D3!I67</f>
        <v>1705.6669999999999</v>
      </c>
      <c r="AB16" s="474"/>
      <c r="AC16" s="474">
        <f>D1_D2_D3!I83</f>
        <v>4270</v>
      </c>
      <c r="AD16" s="474">
        <f>D1_D2_D3!I84</f>
        <v>9535</v>
      </c>
      <c r="AE16" s="474"/>
      <c r="AF16" s="474">
        <f>'D10'!I30</f>
        <v>54779.626189999995</v>
      </c>
      <c r="AG16" s="474">
        <f>'D10'!I61</f>
        <v>19196.639254000002</v>
      </c>
      <c r="AH16" s="474"/>
      <c r="AI16" s="474">
        <f>'D12'!I34</f>
        <v>2005.6679999999999</v>
      </c>
      <c r="AJ16" s="474">
        <f>'D12'!I68</f>
        <v>956.0035959999999</v>
      </c>
      <c r="AK16" s="474"/>
      <c r="AL16" s="474">
        <f>'D10'!I57</f>
        <v>3736.9930000000004</v>
      </c>
      <c r="AM16" s="474">
        <f>'D10'!I56</f>
        <v>12678.650170000001</v>
      </c>
      <c r="AN16" s="474">
        <f>'D10'!I58</f>
        <v>2780.9960840000003</v>
      </c>
      <c r="AO16" s="474">
        <f>'D10'!I59</f>
        <v>2044.094272</v>
      </c>
      <c r="AP16" s="474">
        <f>'D10'!I60</f>
        <v>736.90181200000006</v>
      </c>
      <c r="AQ16" s="474"/>
      <c r="AR16" s="474">
        <f>'D10'!I45</f>
        <v>12403.615299000001</v>
      </c>
      <c r="AS16" s="474">
        <f t="shared" si="3"/>
        <v>6793.0239550000006</v>
      </c>
      <c r="AT16" s="474"/>
      <c r="AU16" s="474">
        <f>'D10'!I44</f>
        <v>2367.5386750000002</v>
      </c>
      <c r="AV16" s="474">
        <f>'D10'!I51</f>
        <v>413.45740900000004</v>
      </c>
      <c r="AW16" s="474"/>
      <c r="AX16" s="474">
        <f>D13_D14_D15!I33</f>
        <v>5018.2475000000004</v>
      </c>
      <c r="AY16" s="474">
        <f>D13_D14_D15!I34</f>
        <v>1418.3999999999999</v>
      </c>
      <c r="AZ16" s="474">
        <f>D13_D14_D15!I35</f>
        <v>2437.5525000000007</v>
      </c>
      <c r="BB16" s="474">
        <f>D13_D14_D15!I38</f>
        <v>3323.6</v>
      </c>
      <c r="BC16" s="474">
        <f>D13_D14_D15!I32-BB16</f>
        <v>5550.6</v>
      </c>
      <c r="BD16" s="474"/>
      <c r="BE16" s="474">
        <f t="shared" si="1"/>
        <v>37.45239007459827</v>
      </c>
      <c r="BF16" s="474">
        <f t="shared" si="2"/>
        <v>62.54760992540173</v>
      </c>
      <c r="BG16" s="474"/>
      <c r="BH16" s="474">
        <f>D13_D14_D15!I63</f>
        <v>414.6263568774977</v>
      </c>
      <c r="BI16" s="474"/>
      <c r="BJ16" s="474">
        <f>D13_D14_D15!I86</f>
        <v>1578</v>
      </c>
      <c r="BL16" s="481"/>
      <c r="BM16" s="481"/>
      <c r="BN16" s="481"/>
      <c r="BQ16" s="481"/>
      <c r="BR16" s="481"/>
      <c r="BS16" s="481"/>
      <c r="BV16" s="481"/>
      <c r="BW16" s="481"/>
      <c r="BX16" s="481"/>
    </row>
    <row r="17" spans="1:77" x14ac:dyDescent="0.25">
      <c r="A17" s="475">
        <v>2003</v>
      </c>
      <c r="B17" s="474">
        <f>A1_1!Z40</f>
        <v>1768</v>
      </c>
      <c r="C17" s="474">
        <f>A1_1!T40-A1_1!Z40</f>
        <v>9269</v>
      </c>
      <c r="D17" s="474">
        <f t="shared" si="0"/>
        <v>11037</v>
      </c>
      <c r="F17" s="472">
        <v>8.9756699999999991</v>
      </c>
      <c r="G17" s="474">
        <f>B1_B2!K18/F17</f>
        <v>1711.7942170333804</v>
      </c>
      <c r="H17" s="474">
        <f>B1_B2!K19/F17</f>
        <v>1188.9363133894185</v>
      </c>
      <c r="I17" s="480"/>
      <c r="J17" s="474">
        <f>B1_B2!K49</f>
        <v>2988</v>
      </c>
      <c r="K17" s="474">
        <f>B1_B2!K50</f>
        <v>9740</v>
      </c>
      <c r="M17" s="474">
        <f>'C1_C2_C3'!K12</f>
        <v>530</v>
      </c>
      <c r="N17" s="474">
        <f>'C1_C2_C3'!K11</f>
        <v>757</v>
      </c>
      <c r="O17" s="474"/>
      <c r="P17" s="474">
        <f>'C4_forts_C5_C6'!K21</f>
        <v>1192</v>
      </c>
      <c r="Q17" s="474">
        <f>'C4_forts_C5_C6'!K18</f>
        <v>685</v>
      </c>
      <c r="R17" s="474"/>
      <c r="S17" s="474">
        <f>'C4_forts_C5_C6'!K56</f>
        <v>480</v>
      </c>
      <c r="T17" s="474"/>
      <c r="U17" s="474">
        <f>D1_D2_D3!K12/1000</f>
        <v>87.880689176470568</v>
      </c>
      <c r="V17" s="474">
        <f>D1_D2_D3!K18/1000</f>
        <v>39.428888666666666</v>
      </c>
      <c r="W17" s="474"/>
      <c r="X17" s="474">
        <f>D1_D2_D3!K53</f>
        <v>23224.554901960786</v>
      </c>
      <c r="Y17" s="474"/>
      <c r="Z17" s="474">
        <f>D1_D2_D3!K66</f>
        <v>1034.192</v>
      </c>
      <c r="AA17" s="474">
        <f>D1_D2_D3!K67</f>
        <v>1668.3969999999999</v>
      </c>
      <c r="AB17" s="474"/>
      <c r="AC17" s="474">
        <f>D1_D2_D3!K83</f>
        <v>4253</v>
      </c>
      <c r="AD17" s="474">
        <f>D1_D2_D3!K84</f>
        <v>8841</v>
      </c>
      <c r="AE17" s="474"/>
      <c r="AF17" s="474">
        <f>'D10'!K30</f>
        <v>57874.039436666666</v>
      </c>
      <c r="AG17" s="474">
        <f>'D10'!K61</f>
        <v>20169.596828666665</v>
      </c>
      <c r="AH17" s="474"/>
      <c r="AI17" s="474">
        <f>'D12'!K34</f>
        <v>2238.9530099999997</v>
      </c>
      <c r="AJ17" s="474">
        <f>'D12'!K68</f>
        <v>1007.434727</v>
      </c>
      <c r="AK17" s="474"/>
      <c r="AL17" s="474">
        <f>'D10'!K57</f>
        <v>4085.75</v>
      </c>
      <c r="AM17" s="474">
        <f>'D10'!K56</f>
        <v>13109.652412999998</v>
      </c>
      <c r="AN17" s="474">
        <f>'D10'!K58</f>
        <v>2974.1944156666668</v>
      </c>
      <c r="AO17" s="474">
        <f>'D10'!K59</f>
        <v>2110.0979296666665</v>
      </c>
      <c r="AP17" s="474">
        <f>'D10'!K60</f>
        <v>864.09648600000003</v>
      </c>
      <c r="AQ17" s="474"/>
      <c r="AR17" s="474">
        <f>'D10'!K45</f>
        <v>12856.052976666666</v>
      </c>
      <c r="AS17" s="474">
        <f t="shared" si="3"/>
        <v>7313.5438519999989</v>
      </c>
      <c r="AT17" s="474"/>
      <c r="AU17" s="474">
        <f>'D10'!K44</f>
        <v>2496.7207666666668</v>
      </c>
      <c r="AV17" s="474">
        <f>'D10'!K51</f>
        <v>477.47364899999997</v>
      </c>
      <c r="AW17" s="474"/>
      <c r="AX17" s="474">
        <f>D13_D14_D15!K33</f>
        <v>4905.0122300000003</v>
      </c>
      <c r="AY17" s="474">
        <f>D13_D14_D15!K34</f>
        <v>1410.0819653326535</v>
      </c>
      <c r="AZ17" s="474">
        <f>D13_D14_D15!K35</f>
        <v>2518.5017700000008</v>
      </c>
      <c r="BB17" s="474">
        <f>D13_D14_D15!K38</f>
        <v>3397.9959653326532</v>
      </c>
      <c r="BC17" s="474">
        <f>D13_D14_D15!K32-BB17</f>
        <v>5435.6</v>
      </c>
      <c r="BD17" s="474"/>
      <c r="BE17" s="474">
        <f t="shared" si="1"/>
        <v>38.466735162758745</v>
      </c>
      <c r="BF17" s="474">
        <f t="shared" si="2"/>
        <v>61.533264837241255</v>
      </c>
      <c r="BG17" s="474"/>
      <c r="BH17" s="474">
        <f>D13_D14_D15!K63</f>
        <v>435.76199999999994</v>
      </c>
      <c r="BI17" s="474"/>
      <c r="BJ17" s="474">
        <f>D13_D14_D15!K86</f>
        <v>1558</v>
      </c>
      <c r="BL17" s="159">
        <v>1985</v>
      </c>
      <c r="BM17" s="159">
        <v>10047</v>
      </c>
      <c r="BN17" s="548">
        <f>AG17</f>
        <v>20169.596828666665</v>
      </c>
      <c r="BO17" s="159">
        <v>2627</v>
      </c>
      <c r="BP17" s="159"/>
      <c r="BQ17" s="159"/>
      <c r="BR17" s="159"/>
      <c r="BS17" s="159"/>
      <c r="BT17" s="159"/>
      <c r="BU17" s="159"/>
      <c r="BV17" s="159"/>
      <c r="BW17" s="159"/>
      <c r="BX17" s="159"/>
      <c r="BY17" s="159"/>
    </row>
    <row r="18" spans="1:77" x14ac:dyDescent="0.25">
      <c r="A18" s="475">
        <v>2004</v>
      </c>
      <c r="B18" s="474">
        <f>A1_1!Z41</f>
        <v>1793</v>
      </c>
      <c r="C18" s="474">
        <f>A1_1!T41-A1_1!Z41</f>
        <v>9257</v>
      </c>
      <c r="D18" s="474">
        <f t="shared" si="0"/>
        <v>11050</v>
      </c>
      <c r="F18" s="472">
        <v>9.0113920000000007</v>
      </c>
      <c r="G18" s="474">
        <f>B1_B2!M18/F18</f>
        <v>1706.8062292706832</v>
      </c>
      <c r="H18" s="474">
        <f>B1_B2!M19/F18</f>
        <v>1198.0058130863688</v>
      </c>
      <c r="I18" s="480"/>
      <c r="J18" s="474">
        <f>B1_B2!M49</f>
        <v>3007</v>
      </c>
      <c r="K18" s="474">
        <f>B1_B2!M50</f>
        <v>9722</v>
      </c>
      <c r="M18" s="474">
        <f>'C1_C2_C3'!M12</f>
        <v>545</v>
      </c>
      <c r="N18" s="474">
        <f>'C1_C2_C3'!M11</f>
        <v>753</v>
      </c>
      <c r="O18" s="474"/>
      <c r="P18" s="474">
        <f>'C4_forts_C5_C6'!M21</f>
        <v>1204</v>
      </c>
      <c r="Q18" s="474">
        <f>'C4_forts_C5_C6'!M18</f>
        <v>580</v>
      </c>
      <c r="R18" s="474"/>
      <c r="S18" s="474">
        <f>'C4_forts_C5_C6'!M56</f>
        <v>480</v>
      </c>
      <c r="T18" s="474"/>
      <c r="U18" s="474">
        <f>D1_D2_D3!M12/1000</f>
        <v>85.806103999999991</v>
      </c>
      <c r="V18" s="474">
        <f>D1_D2_D3!M18/1000</f>
        <v>41.895603666666666</v>
      </c>
      <c r="W18" s="474"/>
      <c r="X18" s="474">
        <f>D1_D2_D3!M53</f>
        <v>22998.749048000005</v>
      </c>
      <c r="Y18" s="474"/>
      <c r="Z18" s="474">
        <f>D1_D2_D3!M66</f>
        <v>1040.0540000000001</v>
      </c>
      <c r="AA18" s="474">
        <f>D1_D2_D3!M67</f>
        <v>1654.2280000000001</v>
      </c>
      <c r="AB18" s="474"/>
      <c r="AC18" s="474">
        <f>D1_D2_D3!M83</f>
        <v>4305</v>
      </c>
      <c r="AD18" s="474">
        <f>D1_D2_D3!M84</f>
        <v>8894</v>
      </c>
      <c r="AE18" s="474"/>
      <c r="AF18" s="474">
        <f>'D10'!M30</f>
        <v>60157.406900000002</v>
      </c>
      <c r="AG18" s="474">
        <f>'D10'!M61</f>
        <v>20856.236783</v>
      </c>
      <c r="AH18" s="474"/>
      <c r="AI18" s="474">
        <f>'D12'!M34</f>
        <v>2434.5704799999999</v>
      </c>
      <c r="AJ18" s="474">
        <f>'D12'!M68</f>
        <v>1052.7377629999999</v>
      </c>
      <c r="AK18" s="474"/>
      <c r="AL18" s="474">
        <f>'D10'!M57</f>
        <v>4310.7849999999999</v>
      </c>
      <c r="AM18" s="474">
        <f>'D10'!M56</f>
        <v>13225.975885999998</v>
      </c>
      <c r="AN18" s="474">
        <f>'D10'!M58</f>
        <v>3319.4758969999998</v>
      </c>
      <c r="AO18" s="474">
        <f>'D10'!M59</f>
        <v>2319.4921646064158</v>
      </c>
      <c r="AP18" s="474">
        <f>'D10'!M60</f>
        <v>999.98373239358375</v>
      </c>
      <c r="AQ18" s="474"/>
      <c r="AR18" s="474">
        <f>'D10'!M45</f>
        <v>13189.780088</v>
      </c>
      <c r="AS18" s="474">
        <f t="shared" si="3"/>
        <v>7666.4566950000008</v>
      </c>
      <c r="AT18" s="474"/>
      <c r="AU18" s="474">
        <f>'D10'!M44</f>
        <v>2773.9110589999996</v>
      </c>
      <c r="AV18" s="474">
        <f>'D10'!M51</f>
        <v>545.56483800000012</v>
      </c>
      <c r="AW18" s="474"/>
      <c r="AX18" s="474">
        <f>D13_D14_D15!M33</f>
        <v>4773.0990000000002</v>
      </c>
      <c r="AY18" s="474">
        <f>D13_D14_D15!M34</f>
        <v>1298.0251726784345</v>
      </c>
      <c r="AZ18" s="474">
        <f>D13_D14_D15!M35</f>
        <v>2586.7009999999991</v>
      </c>
      <c r="BB18" s="474">
        <f>D13_D14_D15!M38</f>
        <v>3445.6951726784346</v>
      </c>
      <c r="BC18" s="474">
        <f>D13_D14_D15!M32-BB18</f>
        <v>5212.13</v>
      </c>
      <c r="BD18" s="474"/>
      <c r="BE18" s="474">
        <f t="shared" si="1"/>
        <v>39.798622678961472</v>
      </c>
      <c r="BF18" s="474">
        <f t="shared" si="2"/>
        <v>60.201377321038528</v>
      </c>
      <c r="BG18" s="474"/>
      <c r="BH18" s="474">
        <f>D13_D14_D15!M63</f>
        <v>462.21199999999999</v>
      </c>
      <c r="BI18" s="474"/>
      <c r="BJ18" s="474">
        <f>D13_D14_D15!M86</f>
        <v>1556</v>
      </c>
      <c r="BL18" s="159">
        <v>2321</v>
      </c>
      <c r="BM18" s="159">
        <v>10105</v>
      </c>
      <c r="BN18" s="548">
        <f t="shared" ref="BN18:BN34" si="4">AG18</f>
        <v>20856.236783</v>
      </c>
      <c r="BO18" s="159">
        <v>2845</v>
      </c>
      <c r="BP18" s="159"/>
      <c r="BQ18" s="159">
        <v>168552</v>
      </c>
      <c r="BR18" s="159">
        <v>60134</v>
      </c>
      <c r="BS18" s="159">
        <v>146615</v>
      </c>
      <c r="BT18" s="159"/>
      <c r="BU18" s="159"/>
      <c r="BV18" s="159">
        <v>5921</v>
      </c>
      <c r="BW18" s="159">
        <v>3352</v>
      </c>
      <c r="BX18" s="159">
        <v>8634</v>
      </c>
      <c r="BY18" s="159"/>
    </row>
    <row r="19" spans="1:77" x14ac:dyDescent="0.25">
      <c r="A19" s="475">
        <v>2005</v>
      </c>
      <c r="B19" s="474">
        <f>A1_1!Z42</f>
        <v>1785</v>
      </c>
      <c r="C19" s="474">
        <f>A1_1!T42-A1_1!Z42</f>
        <v>9232</v>
      </c>
      <c r="D19" s="474">
        <f t="shared" si="0"/>
        <v>11017</v>
      </c>
      <c r="F19" s="472">
        <v>9.0477519999999991</v>
      </c>
      <c r="G19" s="474">
        <f>B1_B2!O18/F19</f>
        <v>1697.6261064626885</v>
      </c>
      <c r="H19" s="474">
        <f>B1_B2!O19/F19</f>
        <v>1209.3280187166936</v>
      </c>
      <c r="I19" s="480"/>
      <c r="J19" s="474">
        <f>B1_B2!O49</f>
        <v>3017</v>
      </c>
      <c r="K19" s="474">
        <f>B1_B2!O50</f>
        <v>9643</v>
      </c>
      <c r="M19" s="474">
        <f>'C1_C2_C3'!O12</f>
        <v>568</v>
      </c>
      <c r="N19" s="474">
        <f>'C1_C2_C3'!O11</f>
        <v>875</v>
      </c>
      <c r="O19" s="474"/>
      <c r="P19" s="474">
        <f>'C4_forts_C5_C6'!O21</f>
        <v>1327</v>
      </c>
      <c r="Q19" s="474">
        <f>'C4_forts_C5_C6'!O18</f>
        <v>574</v>
      </c>
      <c r="R19" s="474"/>
      <c r="S19" s="474">
        <f>'C4_forts_C5_C6'!O56</f>
        <v>490</v>
      </c>
      <c r="T19" s="474"/>
      <c r="U19" s="474">
        <f>D1_D2_D3!O12/1000</f>
        <v>83.817799999999991</v>
      </c>
      <c r="V19" s="474">
        <f>D1_D2_D3!O18/1000</f>
        <v>43.865128366666667</v>
      </c>
      <c r="W19" s="474"/>
      <c r="X19" s="474">
        <f>D1_D2_D3!O53</f>
        <v>22448.2</v>
      </c>
      <c r="Y19" s="474"/>
      <c r="Z19" s="474">
        <f>D1_D2_D3!O66</f>
        <v>1048.0350000000001</v>
      </c>
      <c r="AA19" s="474">
        <f>D1_D2_D3!O67</f>
        <v>1668.566</v>
      </c>
      <c r="AB19" s="474"/>
      <c r="AC19" s="474">
        <f>D1_D2_D3!O83</f>
        <v>4390.9284318453101</v>
      </c>
      <c r="AD19" s="474">
        <f>D1_D2_D3!O84</f>
        <v>9071.5255453733407</v>
      </c>
      <c r="AE19" s="474"/>
      <c r="AF19" s="474">
        <f>'D10'!O30</f>
        <v>63198.091080342543</v>
      </c>
      <c r="AG19" s="474">
        <f>'D10'!O61</f>
        <v>21674.886677491828</v>
      </c>
      <c r="AH19" s="474"/>
      <c r="AI19" s="474">
        <f>'D12'!O34</f>
        <v>2389.2421900000013</v>
      </c>
      <c r="AJ19" s="474">
        <f>'D12'!O68</f>
        <v>1037.4745359999999</v>
      </c>
      <c r="AK19" s="474"/>
      <c r="AL19" s="474">
        <f>'D10'!O57</f>
        <v>4399.8909999999996</v>
      </c>
      <c r="AM19" s="474">
        <f>'D10'!O56</f>
        <v>13527.084501999998</v>
      </c>
      <c r="AN19" s="474">
        <f>'D10'!O58</f>
        <v>3747.9111754918299</v>
      </c>
      <c r="AO19" s="474">
        <f>'D10'!O59</f>
        <v>2680.0943899102322</v>
      </c>
      <c r="AP19" s="474">
        <f>'D10'!O60</f>
        <v>1067.8167855815975</v>
      </c>
      <c r="AQ19" s="474"/>
      <c r="AR19" s="474">
        <f>'D10'!O45</f>
        <v>14124.505315</v>
      </c>
      <c r="AS19" s="474">
        <f t="shared" si="3"/>
        <v>7550.3813624918275</v>
      </c>
      <c r="AT19" s="474"/>
      <c r="AU19" s="474">
        <f>'D10'!O44</f>
        <v>3153.4780850000002</v>
      </c>
      <c r="AV19" s="474">
        <f>'D10'!O51</f>
        <v>594.43309049182983</v>
      </c>
      <c r="AW19" s="474"/>
      <c r="AX19" s="474">
        <f>D13_D14_D15!O33</f>
        <v>4943.9198775510213</v>
      </c>
      <c r="AY19" s="474">
        <f>D13_D14_D15!O34</f>
        <v>1256.2</v>
      </c>
      <c r="AZ19" s="474">
        <f>D13_D14_D15!O35</f>
        <v>2735.9381224489807</v>
      </c>
      <c r="BB19" s="474">
        <f>D13_D14_D15!O38</f>
        <v>3723.4940000000001</v>
      </c>
      <c r="BC19" s="474">
        <f>D13_D14_D15!O32-BB19</f>
        <v>5212.5639999999985</v>
      </c>
      <c r="BD19" s="474"/>
      <c r="BE19" s="474">
        <f t="shared" si="1"/>
        <v>41.668194185847952</v>
      </c>
      <c r="BF19" s="474">
        <f t="shared" si="2"/>
        <v>58.331805814152048</v>
      </c>
      <c r="BG19" s="474"/>
      <c r="BH19" s="474">
        <f>D13_D14_D15!O63</f>
        <v>473.03200000000004</v>
      </c>
      <c r="BI19" s="474"/>
      <c r="BJ19" s="474">
        <f>D13_D14_D15!O86</f>
        <v>1541</v>
      </c>
      <c r="BL19" s="159">
        <v>1976</v>
      </c>
      <c r="BM19" s="159">
        <v>9706</v>
      </c>
      <c r="BN19" s="548">
        <f t="shared" si="4"/>
        <v>21674.886677491828</v>
      </c>
      <c r="BO19" s="159">
        <v>3182</v>
      </c>
      <c r="BP19" s="159"/>
      <c r="BQ19" s="159">
        <v>171377</v>
      </c>
      <c r="BR19" s="159">
        <v>63493</v>
      </c>
      <c r="BS19" s="159">
        <v>150058</v>
      </c>
      <c r="BT19" s="159">
        <v>52559</v>
      </c>
      <c r="BU19" s="159"/>
      <c r="BV19" s="159">
        <v>5961</v>
      </c>
      <c r="BW19" s="159">
        <v>3478</v>
      </c>
      <c r="BX19" s="159">
        <v>8910</v>
      </c>
      <c r="BY19" s="159">
        <v>2723</v>
      </c>
    </row>
    <row r="20" spans="1:77" x14ac:dyDescent="0.25">
      <c r="A20" s="475">
        <v>2006</v>
      </c>
      <c r="B20" s="474">
        <f>A1_1!Z43</f>
        <v>1804</v>
      </c>
      <c r="C20" s="474">
        <f>A1_1!T43-A1_1!Z43</f>
        <v>9216</v>
      </c>
      <c r="D20" s="474">
        <f t="shared" si="0"/>
        <v>11020</v>
      </c>
      <c r="F20" s="472">
        <v>9.1132570000000008</v>
      </c>
      <c r="G20" s="474">
        <f>B1_B2!Q18/F20</f>
        <v>1680.8151026575899</v>
      </c>
      <c r="H20" s="474">
        <f>B1_B2!Q19/F20</f>
        <v>1214.022604651663</v>
      </c>
      <c r="I20" s="480"/>
      <c r="J20" s="474">
        <f>B1_B2!Q49</f>
        <v>3026</v>
      </c>
      <c r="K20" s="474">
        <f>B1_B2!Q50</f>
        <v>9581</v>
      </c>
      <c r="M20" s="474">
        <f>'C1_C2_C3'!Q12</f>
        <v>579</v>
      </c>
      <c r="N20" s="474">
        <f>'C1_C2_C3'!Q11</f>
        <v>947</v>
      </c>
      <c r="O20" s="474"/>
      <c r="P20" s="474">
        <f>'C4_forts_C5_C6'!Q21</f>
        <v>1398</v>
      </c>
      <c r="Q20" s="474">
        <f>'C4_forts_C5_C6'!Q18</f>
        <v>554</v>
      </c>
      <c r="R20" s="474"/>
      <c r="S20" s="474">
        <f>'C4_forts_C5_C6'!Q56</f>
        <v>518</v>
      </c>
      <c r="T20" s="474"/>
      <c r="U20" s="474">
        <f>D1_D2_D3!Q12/1000</f>
        <v>85.995510999999979</v>
      </c>
      <c r="V20" s="474">
        <f>D1_D2_D3!Q18/1000</f>
        <v>45.455603799999999</v>
      </c>
      <c r="W20" s="474"/>
      <c r="X20" s="474">
        <f>D1_D2_D3!Q53</f>
        <v>23604.420300008998</v>
      </c>
      <c r="Y20" s="474"/>
      <c r="Z20" s="474">
        <f>D1_D2_D3!Q66</f>
        <v>1111.8710000000001</v>
      </c>
      <c r="AA20" s="474">
        <f>D1_D2_D3!Q67</f>
        <v>1767.1849999999999</v>
      </c>
      <c r="AB20" s="474"/>
      <c r="AC20" s="474">
        <f>D1_D2_D3!Q83</f>
        <v>4579.0975092556801</v>
      </c>
      <c r="AD20" s="474">
        <f>D1_D2_D3!Q84</f>
        <v>9539.7864776160004</v>
      </c>
      <c r="AE20" s="474"/>
      <c r="AF20" s="474">
        <f>'D10'!Q30</f>
        <v>64944.474279999995</v>
      </c>
      <c r="AG20" s="474">
        <f>'D10'!Q61</f>
        <v>22271.432596099214</v>
      </c>
      <c r="AH20" s="474"/>
      <c r="AI20" s="474">
        <f>'D12'!Q34</f>
        <v>2432.5627200000008</v>
      </c>
      <c r="AJ20" s="474">
        <f>'D12'!Q68</f>
        <v>1042.5942500000001</v>
      </c>
      <c r="AK20" s="474"/>
      <c r="AL20" s="474">
        <f>'D10'!Q57</f>
        <v>4518.6578330000002</v>
      </c>
      <c r="AM20" s="474">
        <f>'D10'!Q56</f>
        <v>13607.998428299212</v>
      </c>
      <c r="AN20" s="474">
        <f>'D10'!Q58</f>
        <v>4144.7763348000008</v>
      </c>
      <c r="AO20" s="474">
        <f>'D10'!Q59</f>
        <v>2704.5091056537835</v>
      </c>
      <c r="AP20" s="474">
        <f>'D10'!Q60</f>
        <v>1440.2672291462168</v>
      </c>
      <c r="AQ20" s="474"/>
      <c r="AR20" s="474">
        <f>'D10'!Q45</f>
        <v>14894.407510158946</v>
      </c>
      <c r="AS20" s="474">
        <f t="shared" si="3"/>
        <v>7377.0250859402677</v>
      </c>
      <c r="AT20" s="474"/>
      <c r="AU20" s="474">
        <f>'D10'!Q44</f>
        <v>3390.8223730000004</v>
      </c>
      <c r="AV20" s="474">
        <f>'D10'!Q51</f>
        <v>753.95396180000012</v>
      </c>
      <c r="AW20" s="474"/>
      <c r="AX20" s="474">
        <f>D13_D14_D15!Q33</f>
        <v>5354.5088421052633</v>
      </c>
      <c r="AY20" s="474">
        <f>D13_D14_D15!Q34</f>
        <v>1279.4129629629629</v>
      </c>
      <c r="AZ20" s="474">
        <f>D13_D14_D15!Q35</f>
        <v>2982.9199999999996</v>
      </c>
      <c r="BB20" s="474">
        <f>D13_D14_D15!Q38</f>
        <v>3936.4919629629626</v>
      </c>
      <c r="BC20" s="474">
        <f>D13_D14_D15!Q32-BB20</f>
        <v>5680.3498421052645</v>
      </c>
      <c r="BD20" s="474"/>
      <c r="BE20" s="474">
        <f t="shared" si="1"/>
        <v>40.933313064257433</v>
      </c>
      <c r="BF20" s="474">
        <f t="shared" si="2"/>
        <v>59.066686935742567</v>
      </c>
      <c r="BG20" s="474"/>
      <c r="BH20" s="474">
        <f>D13_D14_D15!Q63</f>
        <v>482.10500000000002</v>
      </c>
      <c r="BI20" s="474"/>
      <c r="BJ20" s="474">
        <f>D13_D14_D15!Q86</f>
        <v>1657</v>
      </c>
      <c r="BL20" s="159">
        <v>1892</v>
      </c>
      <c r="BM20" s="159">
        <v>11060</v>
      </c>
      <c r="BN20" s="548">
        <f t="shared" si="4"/>
        <v>22271.432596099214</v>
      </c>
      <c r="BO20" s="159">
        <v>3351</v>
      </c>
      <c r="BP20" s="159"/>
      <c r="BQ20" s="159">
        <v>174573</v>
      </c>
      <c r="BR20" s="159">
        <v>63803</v>
      </c>
      <c r="BS20" s="159">
        <v>159067</v>
      </c>
      <c r="BT20" s="159">
        <v>54695</v>
      </c>
      <c r="BU20" s="159"/>
      <c r="BV20" s="159">
        <v>6097</v>
      </c>
      <c r="BW20" s="159">
        <v>3540</v>
      </c>
      <c r="BX20" s="159">
        <v>9617</v>
      </c>
      <c r="BY20" s="159">
        <v>2833</v>
      </c>
    </row>
    <row r="21" spans="1:77" x14ac:dyDescent="0.25">
      <c r="A21" s="475">
        <v>2007</v>
      </c>
      <c r="B21" s="474">
        <f>A1_1!Z44</f>
        <v>1807</v>
      </c>
      <c r="C21" s="474">
        <f>A1_1!T44-A1_1!Z44</f>
        <v>9165</v>
      </c>
      <c r="D21" s="474">
        <f t="shared" si="0"/>
        <v>10972</v>
      </c>
      <c r="F21" s="472">
        <v>9.1829269999999994</v>
      </c>
      <c r="G21" s="474">
        <f>B1_B2!S18/F21</f>
        <v>1665.776064646926</v>
      </c>
      <c r="H21" s="474">
        <f>B1_B2!S19/F21</f>
        <v>1225.502500455465</v>
      </c>
      <c r="I21" s="480"/>
      <c r="J21" s="474">
        <f>B1_B2!S49</f>
        <v>3032</v>
      </c>
      <c r="K21" s="474">
        <f>B1_B2!S50</f>
        <v>8151</v>
      </c>
      <c r="M21" s="474">
        <f>'C1_C2_C3'!S12</f>
        <v>576</v>
      </c>
      <c r="N21" s="474">
        <f>'C1_C2_C3'!S11</f>
        <v>1174</v>
      </c>
      <c r="O21" s="474"/>
      <c r="P21" s="474">
        <f>'C4_forts_C5_C6'!S21</f>
        <v>1635</v>
      </c>
      <c r="Q21" s="474">
        <f>'C4_forts_C5_C6'!S18</f>
        <v>542</v>
      </c>
      <c r="R21" s="474"/>
      <c r="S21" s="474">
        <f>'C4_forts_C5_C6'!S56</f>
        <v>567</v>
      </c>
      <c r="T21" s="474"/>
      <c r="U21" s="474">
        <f>D1_D2_D3!S12/1000</f>
        <v>90.441636000000003</v>
      </c>
      <c r="V21" s="474">
        <f>D1_D2_D3!S18/1000</f>
        <v>45.462657666666665</v>
      </c>
      <c r="W21" s="474"/>
      <c r="X21" s="474">
        <f>D1_D2_D3!S53</f>
        <v>24956.940159999998</v>
      </c>
      <c r="Y21" s="474"/>
      <c r="Z21" s="474">
        <f>D1_D2_D3!S66</f>
        <v>1161.92</v>
      </c>
      <c r="AA21" s="474">
        <f>D1_D2_D3!S67</f>
        <v>1836.048</v>
      </c>
      <c r="AB21" s="474"/>
      <c r="AC21" s="474">
        <f>D1_D2_D3!S83</f>
        <v>4367</v>
      </c>
      <c r="AD21" s="474">
        <f>D1_D2_D3!S84</f>
        <v>9291</v>
      </c>
      <c r="AE21" s="474"/>
      <c r="AF21" s="474">
        <f>'D10'!S30</f>
        <v>67808.589775383924</v>
      </c>
      <c r="AG21" s="474">
        <f>'D10'!S61</f>
        <v>23250.308103429517</v>
      </c>
      <c r="AH21" s="474"/>
      <c r="AI21" s="474">
        <f>'D12'!S34</f>
        <v>2924.9429999999998</v>
      </c>
      <c r="AJ21" s="474">
        <f>'D12'!S68</f>
        <v>1128.8306800346015</v>
      </c>
      <c r="AK21" s="474"/>
      <c r="AL21" s="474">
        <f>'D10'!S57</f>
        <v>4602.1324119999999</v>
      </c>
      <c r="AM21" s="474">
        <f>'D10'!S56</f>
        <v>13978.417238431026</v>
      </c>
      <c r="AN21" s="474">
        <f>'D10'!S58</f>
        <v>4669.7584529984942</v>
      </c>
      <c r="AO21" s="474">
        <f>'D10'!S59</f>
        <v>3038.440235066349</v>
      </c>
      <c r="AP21" s="474">
        <f>'D10'!S60</f>
        <v>1631.3182179321454</v>
      </c>
      <c r="AQ21" s="474"/>
      <c r="AR21" s="474">
        <f>'D10'!S45</f>
        <v>15681.338482000001</v>
      </c>
      <c r="AS21" s="474">
        <f t="shared" si="3"/>
        <v>7568.9696214295163</v>
      </c>
      <c r="AT21" s="474"/>
      <c r="AU21" s="474">
        <f>'D10'!S44</f>
        <v>3618.7122810000001</v>
      </c>
      <c r="AV21" s="474">
        <f>'D10'!S51</f>
        <v>1051.0461719984946</v>
      </c>
      <c r="AW21" s="474"/>
      <c r="AX21" s="474">
        <f>D13_D14_D15!S33</f>
        <v>5659.5579999999991</v>
      </c>
      <c r="AY21" s="474">
        <f>D13_D14_D15!S34</f>
        <v>1375.6</v>
      </c>
      <c r="AZ21" s="474">
        <f>D13_D14_D15!S35</f>
        <v>3225.3830000000003</v>
      </c>
      <c r="BB21" s="474">
        <f>D13_D14_D15!S38</f>
        <v>4233.1000000000004</v>
      </c>
      <c r="BC21" s="474">
        <f>D13_D14_D15!S32-BB21</f>
        <v>6027.4410000000007</v>
      </c>
      <c r="BD21" s="474"/>
      <c r="BE21" s="474">
        <f t="shared" si="1"/>
        <v>41.256109205157891</v>
      </c>
      <c r="BF21" s="474">
        <f t="shared" si="2"/>
        <v>58.743890794842109</v>
      </c>
      <c r="BG21" s="474"/>
      <c r="BH21" s="474">
        <f>D13_D14_D15!S63</f>
        <v>513.94500000000005</v>
      </c>
      <c r="BI21" s="474"/>
      <c r="BJ21" s="474">
        <f>D13_D14_D15!S86</f>
        <v>1690</v>
      </c>
      <c r="BL21" s="159">
        <v>1779</v>
      </c>
      <c r="BM21" s="159">
        <v>10434</v>
      </c>
      <c r="BN21" s="548">
        <f t="shared" si="4"/>
        <v>23250.308103429517</v>
      </c>
      <c r="BO21" s="159">
        <v>3502</v>
      </c>
      <c r="BP21" s="159"/>
      <c r="BQ21" s="159">
        <v>174940</v>
      </c>
      <c r="BR21" s="159">
        <v>66685</v>
      </c>
      <c r="BS21" s="159">
        <v>169061</v>
      </c>
      <c r="BT21" s="159">
        <v>56808</v>
      </c>
      <c r="BU21" s="159"/>
      <c r="BV21" s="159">
        <v>6163</v>
      </c>
      <c r="BW21" s="159">
        <v>3778</v>
      </c>
      <c r="BX21" s="159">
        <v>10261</v>
      </c>
      <c r="BY21" s="159">
        <v>2958</v>
      </c>
    </row>
    <row r="22" spans="1:77" x14ac:dyDescent="0.25">
      <c r="A22" s="475">
        <v>2008</v>
      </c>
      <c r="B22" s="474">
        <f>A1_1!Z45</f>
        <v>1827</v>
      </c>
      <c r="C22" s="474">
        <f>A1_1!T45-A1_1!Z45</f>
        <v>9205</v>
      </c>
      <c r="D22" s="474">
        <f t="shared" si="0"/>
        <v>11032</v>
      </c>
      <c r="F22" s="472">
        <v>9.2563469999999999</v>
      </c>
      <c r="G22" s="474">
        <f>B1_B2!U18/F22</f>
        <v>1658.3972057227329</v>
      </c>
      <c r="H22" s="474">
        <f>B1_B2!U19/F22</f>
        <v>1222.2640313722034</v>
      </c>
      <c r="I22" s="480"/>
      <c r="J22" s="474">
        <f>B1_B2!U49</f>
        <v>3033</v>
      </c>
      <c r="K22" s="474">
        <f>B1_B2!U50</f>
        <v>8054</v>
      </c>
      <c r="M22" s="474">
        <f>'C1_C2_C3'!U12</f>
        <v>593</v>
      </c>
      <c r="N22" s="474">
        <f>'C1_C2_C3'!U11</f>
        <v>1283</v>
      </c>
      <c r="O22" s="474"/>
      <c r="P22" s="474">
        <f>'C4_forts_C5_C6'!U21</f>
        <v>1752</v>
      </c>
      <c r="Q22" s="474">
        <f>'C4_forts_C5_C6'!U18</f>
        <v>552</v>
      </c>
      <c r="R22" s="474"/>
      <c r="S22" s="474">
        <f>'C4_forts_C5_C6'!U56</f>
        <v>613</v>
      </c>
      <c r="T22" s="474"/>
      <c r="U22" s="474">
        <f>D1_D2_D3!U12/1000</f>
        <v>94.794897000000006</v>
      </c>
      <c r="V22" s="474">
        <f>D1_D2_D3!U18/1000</f>
        <v>47.673313870000001</v>
      </c>
      <c r="W22" s="474"/>
      <c r="X22" s="474">
        <f>D1_D2_D3!U53</f>
        <v>26586.804999999997</v>
      </c>
      <c r="Y22" s="474"/>
      <c r="Z22" s="474">
        <f>D1_D2_D3!U66</f>
        <v>1215.1790000000001</v>
      </c>
      <c r="AA22" s="474">
        <f>D1_D2_D3!U67</f>
        <v>1909.23</v>
      </c>
      <c r="AB22" s="474"/>
      <c r="AC22" s="474">
        <f>D1_D2_D3!U83</f>
        <v>4289</v>
      </c>
      <c r="AD22" s="474">
        <f>D1_D2_D3!U84</f>
        <v>9811</v>
      </c>
      <c r="AE22" s="474"/>
      <c r="AF22" s="474">
        <f>'D10'!U30</f>
        <v>65632.261508886673</v>
      </c>
      <c r="AG22" s="474">
        <f>'D10'!U61</f>
        <v>22923.77228420664</v>
      </c>
      <c r="AH22" s="474"/>
      <c r="AI22" s="474">
        <f>'D12'!U34</f>
        <v>2742.8425964666676</v>
      </c>
      <c r="AJ22" s="474">
        <f>'D12'!U68</f>
        <v>1023.9758354593332</v>
      </c>
      <c r="AK22" s="474"/>
      <c r="AL22" s="474">
        <f>'D10'!U57</f>
        <v>4363.3295609999996</v>
      </c>
      <c r="AM22" s="474">
        <f>'D10'!U56</f>
        <v>13471.226297473009</v>
      </c>
      <c r="AN22" s="474">
        <f>'D10'!U58</f>
        <v>5089.2164257336299</v>
      </c>
      <c r="AO22" s="474">
        <f>'D10'!U59</f>
        <v>3261.6155022295479</v>
      </c>
      <c r="AP22" s="474">
        <f>'D10'!U60</f>
        <v>1827.600923504081</v>
      </c>
      <c r="AQ22" s="474"/>
      <c r="AR22" s="474">
        <f>'D10'!U45</f>
        <v>15782.458570818171</v>
      </c>
      <c r="AS22" s="474">
        <f t="shared" si="3"/>
        <v>7141.3137133884684</v>
      </c>
      <c r="AT22" s="474"/>
      <c r="AU22" s="474">
        <f>'D10'!U44</f>
        <v>3871.2196871181645</v>
      </c>
      <c r="AV22" s="474">
        <f>'D10'!U51</f>
        <v>1217.9967386154653</v>
      </c>
      <c r="AW22" s="474"/>
      <c r="AX22" s="474">
        <f>D13_D14_D15!U33</f>
        <v>6252.2550000000001</v>
      </c>
      <c r="AY22" s="474">
        <f>D13_D14_D15!U34</f>
        <v>1387.473</v>
      </c>
      <c r="AZ22" s="474">
        <f>D13_D14_D15!U35</f>
        <v>3506.4930000000004</v>
      </c>
      <c r="BB22" s="474">
        <f>D13_D14_D15!U38</f>
        <v>4664.660141450252</v>
      </c>
      <c r="BC22" s="474">
        <f>D13_D14_D15!U32-BB22</f>
        <v>6481.5608585497494</v>
      </c>
      <c r="BD22" s="474"/>
      <c r="BE22" s="474">
        <f t="shared" si="1"/>
        <v>41.849700821922085</v>
      </c>
      <c r="BF22" s="474">
        <f t="shared" si="2"/>
        <v>58.150299178077915</v>
      </c>
      <c r="BG22" s="474"/>
      <c r="BH22" s="474">
        <f>D13_D14_D15!U63</f>
        <v>524.27</v>
      </c>
      <c r="BI22" s="474"/>
      <c r="BJ22" s="474">
        <f>D13_D14_D15!U86</f>
        <v>1715</v>
      </c>
      <c r="BL22" s="159">
        <v>1866</v>
      </c>
      <c r="BM22" s="159">
        <v>10777</v>
      </c>
      <c r="BN22" s="548">
        <f t="shared" si="4"/>
        <v>22923.77228420664</v>
      </c>
      <c r="BO22" s="159">
        <v>3621</v>
      </c>
      <c r="BP22" s="159"/>
      <c r="BQ22" s="159">
        <v>179750</v>
      </c>
      <c r="BR22" s="159">
        <v>69937</v>
      </c>
      <c r="BS22" s="159">
        <v>178929</v>
      </c>
      <c r="BT22" s="159">
        <v>59071</v>
      </c>
      <c r="BU22" s="159"/>
      <c r="BV22" s="159">
        <v>6267</v>
      </c>
      <c r="BW22" s="159">
        <v>4052</v>
      </c>
      <c r="BX22" s="159">
        <v>11146</v>
      </c>
      <c r="BY22" s="159">
        <v>3123</v>
      </c>
    </row>
    <row r="23" spans="1:77" x14ac:dyDescent="0.25">
      <c r="A23" s="475">
        <v>2009</v>
      </c>
      <c r="B23" s="474">
        <f>A1_1!Z46</f>
        <v>1842</v>
      </c>
      <c r="C23" s="474">
        <f>A1_1!T46-A1_1!Z46</f>
        <v>9307</v>
      </c>
      <c r="D23" s="474">
        <f t="shared" si="0"/>
        <v>11149</v>
      </c>
      <c r="F23" s="472">
        <v>9.3406819999999993</v>
      </c>
      <c r="G23" s="474">
        <f>B1_B2!W18/F23</f>
        <v>1657.9838602791533</v>
      </c>
      <c r="H23" s="474">
        <f>B1_B2!W19/F23</f>
        <v>1227.6084337310704</v>
      </c>
      <c r="I23" s="480"/>
      <c r="J23" s="474">
        <f>B1_B2!W49</f>
        <v>3048</v>
      </c>
      <c r="K23" s="474">
        <f>B1_B2!W50</f>
        <v>7793</v>
      </c>
      <c r="M23" s="474">
        <f>'C1_C2_C3'!W12</f>
        <v>598</v>
      </c>
      <c r="N23" s="474">
        <f>'C1_C2_C3'!W11</f>
        <v>1281</v>
      </c>
      <c r="O23" s="474"/>
      <c r="P23" s="474">
        <f>'C4_forts_C5_C6'!W21</f>
        <v>1737</v>
      </c>
      <c r="Q23" s="474">
        <f>'C4_forts_C5_C6'!W18</f>
        <v>554</v>
      </c>
      <c r="R23" s="474"/>
      <c r="S23" s="474">
        <f>'C4_forts_C5_C6'!W56</f>
        <v>628</v>
      </c>
      <c r="T23" s="474"/>
      <c r="U23" s="474">
        <f>D1_D2_D3!W12/1000</f>
        <v>95.394100000000009</v>
      </c>
      <c r="V23" s="474">
        <f>D1_D2_D3!W18/1000</f>
        <v>40.418275000000001</v>
      </c>
      <c r="W23" s="474"/>
      <c r="X23" s="474">
        <f>D1_D2_D3!W53</f>
        <v>27331.091999999997</v>
      </c>
      <c r="Y23" s="474"/>
      <c r="Z23" s="474">
        <f>D1_D2_D3!W66</f>
        <v>1288.711</v>
      </c>
      <c r="AA23" s="474">
        <f>D1_D2_D3!W67</f>
        <v>2016.54</v>
      </c>
      <c r="AB23" s="474"/>
      <c r="AC23" s="474">
        <f>D1_D2_D3!W83</f>
        <v>4394.6400000000003</v>
      </c>
      <c r="AD23" s="474">
        <f>D1_D2_D3!W84</f>
        <v>9936.2099999999991</v>
      </c>
      <c r="AE23" s="474"/>
      <c r="AF23" s="474">
        <f>'D10'!W30</f>
        <v>56466.380577999997</v>
      </c>
      <c r="AG23" s="474">
        <f>'D10'!W61</f>
        <v>20388.782683415666</v>
      </c>
      <c r="AH23" s="474"/>
      <c r="AI23" s="474">
        <f>'D12'!W34</f>
        <v>2464.0079700000006</v>
      </c>
      <c r="AJ23" s="474">
        <f>'D12'!W68</f>
        <v>905.18970246000003</v>
      </c>
      <c r="AK23" s="474"/>
      <c r="AL23" s="474">
        <f>'D10'!W57</f>
        <v>3416.4251627999997</v>
      </c>
      <c r="AM23" s="474">
        <f>'D10'!W56</f>
        <v>11378.413741508559</v>
      </c>
      <c r="AN23" s="474">
        <f>'D10'!W58</f>
        <v>5593.943779107105</v>
      </c>
      <c r="AO23" s="474">
        <f>'D10'!W59</f>
        <v>3505.4701716039026</v>
      </c>
      <c r="AP23" s="474">
        <f>'D10'!W60</f>
        <v>2088.4736075032019</v>
      </c>
      <c r="AQ23" s="474"/>
      <c r="AR23" s="474">
        <f>'D10'!W45</f>
        <v>13176.188973210003</v>
      </c>
      <c r="AS23" s="474">
        <f t="shared" si="3"/>
        <v>7212.5937102056632</v>
      </c>
      <c r="AT23" s="474"/>
      <c r="AU23" s="474">
        <f>'D10'!W44</f>
        <v>3599.5893994749999</v>
      </c>
      <c r="AV23" s="474">
        <f>'D10'!W51</f>
        <v>1994.3543796321051</v>
      </c>
      <c r="AW23" s="474"/>
      <c r="AX23" s="474">
        <f>D13_D14_D15!W33</f>
        <v>6042.5074480000003</v>
      </c>
      <c r="AY23" s="474">
        <f>D13_D14_D15!W34</f>
        <v>1369.6320000000001</v>
      </c>
      <c r="AZ23" s="474">
        <f>D13_D14_D15!W35</f>
        <v>3909.1940399999999</v>
      </c>
      <c r="BB23" s="474">
        <f>D13_D14_D15!W38</f>
        <v>4876.8581458172803</v>
      </c>
      <c r="BC23" s="474">
        <f>D13_D14_D15!W32-BB23</f>
        <v>6444.4753421827181</v>
      </c>
      <c r="BD23" s="474"/>
      <c r="BE23" s="474">
        <f t="shared" si="1"/>
        <v>43.076711334283068</v>
      </c>
      <c r="BF23" s="474">
        <f t="shared" si="2"/>
        <v>56.923288665716932</v>
      </c>
      <c r="BG23" s="474"/>
      <c r="BH23" s="474">
        <f>D13_D14_D15!W63</f>
        <v>524.48800000000006</v>
      </c>
      <c r="BI23" s="474"/>
      <c r="BJ23" s="474">
        <f>D13_D14_D15!W86</f>
        <v>1715</v>
      </c>
      <c r="BL23" s="159">
        <v>1700</v>
      </c>
      <c r="BM23" s="159">
        <v>8872</v>
      </c>
      <c r="BN23" s="548">
        <f t="shared" si="4"/>
        <v>20388.782683415666</v>
      </c>
      <c r="BO23" s="159">
        <v>3506</v>
      </c>
      <c r="BP23" s="159"/>
      <c r="BQ23" s="159">
        <v>184225</v>
      </c>
      <c r="BR23" s="159">
        <v>67555</v>
      </c>
      <c r="BS23" s="159">
        <v>179095</v>
      </c>
      <c r="BT23" s="159">
        <v>57937</v>
      </c>
      <c r="BU23" s="159"/>
      <c r="BV23" s="159">
        <v>6161</v>
      </c>
      <c r="BW23" s="159">
        <v>3876</v>
      </c>
      <c r="BX23" s="159">
        <v>11321</v>
      </c>
      <c r="BY23" s="159">
        <v>3080</v>
      </c>
    </row>
    <row r="24" spans="1:77" x14ac:dyDescent="0.25">
      <c r="A24" s="475">
        <v>2010</v>
      </c>
      <c r="B24" s="474">
        <f>A1_1!Z47</f>
        <v>1865</v>
      </c>
      <c r="C24" s="474">
        <f>A1_1!T47-A1_1!Z47</f>
        <v>9295</v>
      </c>
      <c r="D24" s="474">
        <f t="shared" si="0"/>
        <v>11160</v>
      </c>
      <c r="F24" s="472">
        <v>9.4155700000000007</v>
      </c>
      <c r="G24" s="474">
        <f>B1_B2!Y18/F24</f>
        <v>1645.8589336598845</v>
      </c>
      <c r="H24" s="474">
        <f>B1_B2!Y19/F24</f>
        <v>1222.7300099728429</v>
      </c>
      <c r="I24" s="480"/>
      <c r="J24" s="474">
        <f>B1_B2!Y49</f>
        <v>3056</v>
      </c>
      <c r="K24" s="474">
        <f>B1_B2!Y50</f>
        <v>7652</v>
      </c>
      <c r="M24" s="474">
        <f>'C1_C2_C3'!Y12</f>
        <v>610</v>
      </c>
      <c r="N24" s="474">
        <f>'C1_C2_C3'!Y11</f>
        <v>1375</v>
      </c>
      <c r="O24" s="474"/>
      <c r="P24" s="474">
        <f>'C4_forts_C5_C6'!Y21</f>
        <v>1823</v>
      </c>
      <c r="Q24" s="474">
        <f>'C4_forts_C5_C6'!Y18</f>
        <v>551</v>
      </c>
      <c r="R24" s="474"/>
      <c r="S24" s="474">
        <f>'C4_forts_C5_C6'!Y56</f>
        <v>629</v>
      </c>
      <c r="T24" s="474"/>
      <c r="U24" s="474">
        <f>D1_D2_D3!Y12/1000</f>
        <v>98.134785991400008</v>
      </c>
      <c r="V24" s="474">
        <f>D1_D2_D3!Y18/1000</f>
        <v>42.447129000000004</v>
      </c>
      <c r="W24" s="474"/>
      <c r="X24" s="474">
        <f>D1_D2_D3!Y53</f>
        <v>27758.833678403713</v>
      </c>
      <c r="Y24" s="474"/>
      <c r="Z24" s="474">
        <f>D1_D2_D3!Y66</f>
        <v>1335.4970000000001</v>
      </c>
      <c r="AA24" s="474">
        <f>D1_D2_D3!Y67</f>
        <v>2083.4839999999999</v>
      </c>
      <c r="AB24" s="474"/>
      <c r="AC24" s="474">
        <f>D1_D2_D3!Y83</f>
        <v>4269</v>
      </c>
      <c r="AD24" s="474">
        <f>D1_D2_D3!Y84</f>
        <v>9313</v>
      </c>
      <c r="AE24" s="474"/>
      <c r="AF24" s="474">
        <f>'D10'!Y30</f>
        <v>68328.554950966311</v>
      </c>
      <c r="AG24" s="474">
        <f>'D10'!Y61</f>
        <v>23463.779546863581</v>
      </c>
      <c r="AH24" s="474"/>
      <c r="AI24" s="474">
        <f>'D12'!Y34</f>
        <v>2712.5726700000005</v>
      </c>
      <c r="AJ24" s="474">
        <f>'D12'!Y68</f>
        <v>1063.228035975</v>
      </c>
      <c r="AK24" s="474"/>
      <c r="AL24" s="474">
        <f>'D10'!Y57</f>
        <v>4619.753639999999</v>
      </c>
      <c r="AM24" s="474">
        <f>'D10'!Y56</f>
        <v>12889.240122671094</v>
      </c>
      <c r="AN24" s="474">
        <f>'D10'!Y58</f>
        <v>5954.785784192487</v>
      </c>
      <c r="AO24" s="474">
        <f>'D10'!Y59</f>
        <v>3414.0191730058941</v>
      </c>
      <c r="AP24" s="474">
        <f>'D10'!Y60</f>
        <v>2540.7666111865929</v>
      </c>
      <c r="AQ24" s="474"/>
      <c r="AR24" s="474">
        <f>'D10'!Y45</f>
        <v>14828.244206960951</v>
      </c>
      <c r="AS24" s="474">
        <f t="shared" si="3"/>
        <v>8635.5353399026299</v>
      </c>
      <c r="AT24" s="474"/>
      <c r="AU24" s="474">
        <f>'D10'!Y44</f>
        <v>3743.5352238959545</v>
      </c>
      <c r="AV24" s="474">
        <f>'D10'!Y51</f>
        <v>2211.2505602965325</v>
      </c>
      <c r="AW24" s="474"/>
      <c r="AX24" s="474">
        <f>D13_D14_D15!Y33</f>
        <v>5902.0710159999999</v>
      </c>
      <c r="AY24" s="474">
        <f>D13_D14_D15!Y34</f>
        <v>1202.9057660000001</v>
      </c>
      <c r="AZ24" s="474">
        <f>D13_D14_D15!Y35</f>
        <v>4050.4428809999999</v>
      </c>
      <c r="BB24" s="474">
        <f>D13_D14_D15!Y38</f>
        <v>5047.079999999999</v>
      </c>
      <c r="BC24" s="474">
        <f>D13_D14_D15!Y32-BB24</f>
        <v>6108.3396630000016</v>
      </c>
      <c r="BD24" s="474"/>
      <c r="BE24" s="474">
        <f t="shared" si="1"/>
        <v>45.243300139931264</v>
      </c>
      <c r="BF24" s="474">
        <f t="shared" si="2"/>
        <v>54.756699860068736</v>
      </c>
      <c r="BG24" s="474"/>
      <c r="BH24" s="474">
        <f>D13_D14_D15!Y63</f>
        <v>547.80000000000007</v>
      </c>
      <c r="BI24" s="474"/>
      <c r="BJ24" s="474">
        <f>D13_D14_D15!Y86</f>
        <v>1731</v>
      </c>
      <c r="BL24" s="159">
        <v>2239</v>
      </c>
      <c r="BM24" s="159">
        <v>9750</v>
      </c>
      <c r="BN24" s="548">
        <f t="shared" si="4"/>
        <v>23463.779546863581</v>
      </c>
      <c r="BO24" s="159">
        <v>3496</v>
      </c>
      <c r="BP24" s="159"/>
      <c r="BQ24" s="159">
        <v>185947</v>
      </c>
      <c r="BR24" s="159">
        <v>68950</v>
      </c>
      <c r="BS24" s="159">
        <v>179343</v>
      </c>
      <c r="BT24" s="159">
        <v>59304</v>
      </c>
      <c r="BU24" s="159"/>
      <c r="BV24" s="159">
        <v>6341</v>
      </c>
      <c r="BW24" s="159">
        <v>3959</v>
      </c>
      <c r="BX24" s="159">
        <v>11155</v>
      </c>
      <c r="BY24" s="159">
        <v>3186</v>
      </c>
    </row>
    <row r="25" spans="1:77" x14ac:dyDescent="0.25">
      <c r="A25" s="475">
        <v>2011</v>
      </c>
      <c r="B25" s="474">
        <f>A1_1!Z48</f>
        <v>1886</v>
      </c>
      <c r="C25" s="474">
        <f>A1_1!T48-A1_1!Z48</f>
        <v>9320</v>
      </c>
      <c r="D25" s="474">
        <f t="shared" si="0"/>
        <v>11206</v>
      </c>
      <c r="F25" s="472">
        <v>9.4828550000000007</v>
      </c>
      <c r="G25" s="474">
        <f>B1_B2!AA18/F25</f>
        <v>1645.148006586624</v>
      </c>
      <c r="H25" s="474">
        <f>B1_B2!AA19/F25</f>
        <v>1237.9921447707468</v>
      </c>
      <c r="I25" s="480"/>
      <c r="J25" s="474">
        <f>B1_B2!AA49</f>
        <v>3062</v>
      </c>
      <c r="K25" s="474">
        <f>B1_B2!AA50</f>
        <v>7577</v>
      </c>
      <c r="M25" s="474">
        <f>'C1_C2_C3'!AA12</f>
        <v>636</v>
      </c>
      <c r="N25" s="474">
        <f>'C1_C2_C3'!AA11</f>
        <v>1442</v>
      </c>
      <c r="O25" s="474"/>
      <c r="P25" s="474">
        <f>'C4_forts_C5_C6'!AA21</f>
        <v>1910</v>
      </c>
      <c r="Q25" s="474">
        <f>'C4_forts_C5_C6'!AA18</f>
        <v>502</v>
      </c>
      <c r="R25" s="474"/>
      <c r="S25" s="474">
        <f>'C4_forts_C5_C6'!AA56</f>
        <v>679</v>
      </c>
      <c r="T25" s="474"/>
      <c r="U25" s="474">
        <f>D1_D2_D3!AA12/1000</f>
        <v>103.82622145944002</v>
      </c>
      <c r="V25" s="474">
        <f>D1_D2_D3!AA18/1000</f>
        <v>43.364400000000003</v>
      </c>
      <c r="W25" s="474"/>
      <c r="X25" s="474">
        <f>D1_D2_D3!AA53</f>
        <v>29898.5316276101</v>
      </c>
      <c r="Y25" s="474"/>
      <c r="Z25" s="474">
        <f>D1_D2_D3!AA66</f>
        <v>1379.3450427839998</v>
      </c>
      <c r="AA25" s="474">
        <f>D1_D2_D3!AA67</f>
        <v>2161.796072572</v>
      </c>
      <c r="AB25" s="474"/>
      <c r="AC25" s="474">
        <f>D1_D2_D3!AA83</f>
        <v>4244</v>
      </c>
      <c r="AD25" s="474">
        <f>D1_D2_D3!AA84</f>
        <v>9256</v>
      </c>
      <c r="AE25" s="474"/>
      <c r="AF25" s="474">
        <f>'D10'!AA30</f>
        <v>67906.684789368461</v>
      </c>
      <c r="AG25" s="474">
        <f>'D10'!AA61</f>
        <v>22864.313674349498</v>
      </c>
      <c r="AH25" s="474"/>
      <c r="AI25" s="474">
        <f>'D12'!AA34</f>
        <v>3241.0764617698014</v>
      </c>
      <c r="AJ25" s="474">
        <f>'D12'!AA68</f>
        <v>1379.8773713989951</v>
      </c>
      <c r="AK25" s="474"/>
      <c r="AL25" s="474">
        <f>'D10'!AA57</f>
        <v>4669.9259450000009</v>
      </c>
      <c r="AM25" s="474">
        <f>'D10'!AA56</f>
        <v>12254.452071239335</v>
      </c>
      <c r="AN25" s="474">
        <f>'D10'!AA58</f>
        <v>5939.9356581101611</v>
      </c>
      <c r="AO25" s="474">
        <f>'D10'!AA59</f>
        <v>3438.2916804919073</v>
      </c>
      <c r="AP25" s="474">
        <f>'D10'!AA60</f>
        <v>2501.6439776182547</v>
      </c>
      <c r="AQ25" s="474"/>
      <c r="AR25" s="474">
        <f>'D10'!AA45</f>
        <v>14449.170367857991</v>
      </c>
      <c r="AS25" s="474">
        <f t="shared" si="3"/>
        <v>8415.1433064915072</v>
      </c>
      <c r="AT25" s="474"/>
      <c r="AU25" s="474">
        <f>'D10'!AA44</f>
        <v>3826.3990244284528</v>
      </c>
      <c r="AV25" s="474">
        <f>'D10'!AA51</f>
        <v>2113.5366336817083</v>
      </c>
      <c r="AW25" s="474"/>
      <c r="AX25" s="474">
        <f>D13_D14_D15!AA33</f>
        <v>6083.6483440000002</v>
      </c>
      <c r="AY25" s="474">
        <f>D13_D14_D15!AA34</f>
        <v>1222.0427810000001</v>
      </c>
      <c r="AZ25" s="474">
        <f>D13_D14_D15!AA35</f>
        <v>4072.3999999999996</v>
      </c>
      <c r="BB25" s="474">
        <f>D13_D14_D15!AA38</f>
        <v>5184.3911050142588</v>
      </c>
      <c r="BC25" s="474">
        <f>D13_D14_D15!AA32-BB25</f>
        <v>6193.9852390000042</v>
      </c>
      <c r="BD25" s="474"/>
      <c r="BE25" s="474">
        <f t="shared" si="1"/>
        <v>45.563540423248284</v>
      </c>
      <c r="BF25" s="474">
        <f t="shared" si="2"/>
        <v>54.436459576751716</v>
      </c>
      <c r="BG25" s="474"/>
      <c r="BH25" s="474">
        <f>D13_D14_D15!AA63</f>
        <v>615.20000000000005</v>
      </c>
      <c r="BI25" s="474"/>
      <c r="BJ25" s="474">
        <f>D13_D14_D15!AA86</f>
        <v>1725</v>
      </c>
      <c r="BL25" s="159">
        <v>2614</v>
      </c>
      <c r="BM25" s="159">
        <v>9395</v>
      </c>
      <c r="BN25" s="548">
        <f t="shared" si="4"/>
        <v>22864.313674349498</v>
      </c>
      <c r="BO25" s="159">
        <v>3574</v>
      </c>
      <c r="BP25" s="159"/>
      <c r="BQ25" s="159">
        <v>194428</v>
      </c>
      <c r="BR25" s="159">
        <v>68376</v>
      </c>
      <c r="BS25" s="159">
        <v>187055</v>
      </c>
      <c r="BT25" s="159">
        <v>59384</v>
      </c>
      <c r="BU25" s="159"/>
      <c r="BV25" s="159">
        <v>6605</v>
      </c>
      <c r="BW25" s="159">
        <v>3882</v>
      </c>
      <c r="BX25" s="159">
        <v>11379</v>
      </c>
      <c r="BY25" s="159">
        <v>3076</v>
      </c>
    </row>
    <row r="26" spans="1:77" x14ac:dyDescent="0.25">
      <c r="A26" s="475">
        <v>2012</v>
      </c>
      <c r="B26" s="474">
        <f>A1_1!Z49</f>
        <v>1946.6</v>
      </c>
      <c r="C26" s="474">
        <f>A1_1!T49-A1_1!Z49</f>
        <v>9189.6</v>
      </c>
      <c r="D26" s="474">
        <f t="shared" si="0"/>
        <v>11136.2</v>
      </c>
      <c r="F26" s="472">
        <v>9.5558929999999993</v>
      </c>
      <c r="G26" s="474">
        <f>B1_B2!AC18/F26</f>
        <v>1635.9224616684178</v>
      </c>
      <c r="H26" s="474">
        <f>B1_B2!AC19/F26</f>
        <v>1250.71513462949</v>
      </c>
      <c r="I26" s="480"/>
      <c r="J26" s="474">
        <f>B1_B2!AC49</f>
        <v>3086</v>
      </c>
      <c r="K26" s="474">
        <f>B1_B2!AC50</f>
        <v>7380</v>
      </c>
      <c r="M26" s="474">
        <f>'C1_C2_C3'!AC12</f>
        <v>620</v>
      </c>
      <c r="N26" s="474">
        <f>'C1_C2_C3'!AC11</f>
        <v>1715</v>
      </c>
      <c r="O26" s="474"/>
      <c r="P26" s="474">
        <f>'C4_forts_C5_C6'!AC21</f>
        <v>2133</v>
      </c>
      <c r="Q26" s="474">
        <f>'C4_forts_C5_C6'!AC18</f>
        <v>513</v>
      </c>
      <c r="R26" s="474"/>
      <c r="S26" s="474">
        <f>'C4_forts_C5_C6'!AC56</f>
        <v>727</v>
      </c>
      <c r="T26" s="474"/>
      <c r="U26" s="474">
        <f>D1_D2_D3!AC12/1000</f>
        <v>106.01145905793118</v>
      </c>
      <c r="V26" s="474">
        <f>D1_D2_D3!AC18/1000</f>
        <v>39.719244967034392</v>
      </c>
      <c r="W26" s="474"/>
      <c r="X26" s="474">
        <f>D1_D2_D3!AC53</f>
        <v>30758.211643537652</v>
      </c>
      <c r="Y26" s="474"/>
      <c r="Z26" s="474">
        <f>D1_D2_D3!AC66</f>
        <v>1410.9258606420001</v>
      </c>
      <c r="AA26" s="474">
        <f>D1_D2_D3!AC67</f>
        <v>2187.1256365949998</v>
      </c>
      <c r="AB26" s="474"/>
      <c r="AC26" s="474">
        <f>D1_D2_D3!AC83</f>
        <v>4379.5691939999997</v>
      </c>
      <c r="AD26" s="474">
        <f>D1_D2_D3!AC84</f>
        <v>9553.1512180000009</v>
      </c>
      <c r="AE26" s="474"/>
      <c r="AF26" s="474">
        <f>'D10'!AC30</f>
        <v>65788.695421429366</v>
      </c>
      <c r="AG26" s="474">
        <f>'D10'!AC61</f>
        <v>22042.639650754358</v>
      </c>
      <c r="AH26" s="474"/>
      <c r="AI26" s="474">
        <f>'D12'!AC34</f>
        <v>3233.1480883782806</v>
      </c>
      <c r="AJ26" s="474">
        <f>'D12'!AC68</f>
        <v>1646.8259602656801</v>
      </c>
      <c r="AK26" s="474"/>
      <c r="AL26" s="474">
        <f>'D10'!AC57</f>
        <v>4587.9438603999997</v>
      </c>
      <c r="AM26" s="474">
        <f>'D10'!AC56</f>
        <v>12079.532096244253</v>
      </c>
      <c r="AN26" s="474">
        <f>'D10'!AC58</f>
        <v>5375.1636941101078</v>
      </c>
      <c r="AO26" s="474">
        <f>'D10'!AC59</f>
        <v>3238.0838392296</v>
      </c>
      <c r="AP26" s="474">
        <f>'D10'!AC60</f>
        <v>2137.0798548805069</v>
      </c>
      <c r="AQ26" s="474"/>
      <c r="AR26" s="474">
        <f>'D10'!AC45</f>
        <v>13921.60537846654</v>
      </c>
      <c r="AS26" s="474">
        <f t="shared" si="3"/>
        <v>8121.0342722878177</v>
      </c>
      <c r="AT26" s="474"/>
      <c r="AU26" s="474">
        <f>'D10'!AC44</f>
        <v>3545.8177144869442</v>
      </c>
      <c r="AV26" s="474">
        <f>'D10'!AC51</f>
        <v>1829.3459796231632</v>
      </c>
      <c r="AW26" s="474"/>
      <c r="AX26" s="474">
        <f>D13_D14_D15!AC33</f>
        <v>6128.6206799418414</v>
      </c>
      <c r="AY26" s="474">
        <f>D13_D14_D15!AC34</f>
        <v>1201.6219999999998</v>
      </c>
      <c r="AZ26" s="474">
        <f>D13_D14_D15!AC35</f>
        <v>4461.8953262487048</v>
      </c>
      <c r="BB26" s="474">
        <f>D13_D14_D15!AC38</f>
        <v>5535.4518477769479</v>
      </c>
      <c r="BC26" s="474">
        <f>D13_D14_D15!AC32-BB26</f>
        <v>6256.6861584135977</v>
      </c>
      <c r="BD26" s="474"/>
      <c r="BE26" s="474">
        <f t="shared" si="1"/>
        <v>46.941884880171763</v>
      </c>
      <c r="BF26" s="474">
        <f t="shared" si="2"/>
        <v>53.058115119828237</v>
      </c>
      <c r="BG26" s="474"/>
      <c r="BH26" s="474">
        <f>D13_D14_D15!AC63</f>
        <v>577.19999999999993</v>
      </c>
      <c r="BI26" s="474"/>
      <c r="BJ26" s="474">
        <f>D13_D14_D15!AC86</f>
        <v>1796</v>
      </c>
      <c r="BL26" s="159">
        <v>2278</v>
      </c>
      <c r="BM26" s="159">
        <v>9275</v>
      </c>
      <c r="BN26" s="548">
        <f t="shared" si="4"/>
        <v>22042.639650754358</v>
      </c>
      <c r="BO26" s="159">
        <v>3489</v>
      </c>
      <c r="BP26" s="159"/>
      <c r="BQ26" s="159">
        <v>201899</v>
      </c>
      <c r="BR26" s="159">
        <v>69331</v>
      </c>
      <c r="BS26" s="159">
        <v>193163</v>
      </c>
      <c r="BT26" s="159">
        <v>62689</v>
      </c>
      <c r="BU26" s="159"/>
      <c r="BV26" s="159">
        <v>6744</v>
      </c>
      <c r="BW26" s="159">
        <v>4035</v>
      </c>
      <c r="BX26" s="159">
        <v>11792</v>
      </c>
      <c r="BY26" s="159">
        <v>3092</v>
      </c>
    </row>
    <row r="27" spans="1:77" x14ac:dyDescent="0.25">
      <c r="A27" s="475">
        <v>2013</v>
      </c>
      <c r="B27" s="474">
        <f>A1_1!Z50</f>
        <v>1947.6</v>
      </c>
      <c r="C27" s="474">
        <f>A1_1!T50-A1_1!Z50</f>
        <v>9009.6</v>
      </c>
      <c r="D27" s="474">
        <f t="shared" si="0"/>
        <v>10957.2</v>
      </c>
      <c r="F27" s="472">
        <v>9.6448640000000001</v>
      </c>
      <c r="G27" s="474">
        <f>B1_B2!AE18/F27</f>
        <v>1603.7240131120564</v>
      </c>
      <c r="H27" s="474">
        <f>B1_B2!AE19/F27</f>
        <v>1247.7832761560971</v>
      </c>
      <c r="I27" s="480"/>
      <c r="J27" s="474">
        <f>B1_B2!AE49</f>
        <v>3091</v>
      </c>
      <c r="K27" s="474">
        <f>B1_B2!AE50</f>
        <v>7354</v>
      </c>
      <c r="M27" s="474">
        <f>'C1_C2_C3'!AE12</f>
        <v>563</v>
      </c>
      <c r="N27" s="474">
        <f>'C1_C2_C3'!AE11</f>
        <v>1786</v>
      </c>
      <c r="O27" s="474"/>
      <c r="P27" s="474">
        <f>'C4_forts_C5_C6'!AE21</f>
        <v>2206</v>
      </c>
      <c r="Q27" s="474">
        <f>'C4_forts_C5_C6'!AE18</f>
        <v>509</v>
      </c>
      <c r="R27" s="474"/>
      <c r="S27" s="474">
        <f>'C4_forts_C5_C6'!AE56</f>
        <v>734</v>
      </c>
      <c r="T27" s="474"/>
      <c r="U27" s="474">
        <f>D1_D2_D3!AE12/1000</f>
        <v>113.03597887699888</v>
      </c>
      <c r="V27" s="474">
        <f>D1_D2_D3!AE18/1000</f>
        <v>38.149238695800001</v>
      </c>
      <c r="W27" s="474"/>
      <c r="X27" s="474">
        <f>D1_D2_D3!AE53</f>
        <v>33474.00020997371</v>
      </c>
      <c r="Y27" s="474"/>
      <c r="Z27" s="474">
        <f>D1_D2_D3!AE66</f>
        <v>1439.7929457395601</v>
      </c>
      <c r="AA27" s="474">
        <f>D1_D2_D3!AE67</f>
        <v>2258.47762709366</v>
      </c>
      <c r="AB27" s="474"/>
      <c r="AC27" s="474">
        <f>D1_D2_D3!AE83</f>
        <v>4417.3346519999996</v>
      </c>
      <c r="AD27" s="474">
        <f>D1_D2_D3!AE84</f>
        <v>9639.8446039999981</v>
      </c>
      <c r="AE27" s="474"/>
      <c r="AF27" s="474">
        <f>'D10'!AE30</f>
        <v>67046.57778417095</v>
      </c>
      <c r="AG27" s="474">
        <f>'D10'!AE61</f>
        <v>20969.97451140235</v>
      </c>
      <c r="AH27" s="474"/>
      <c r="AI27" s="474">
        <f>'D12'!AE34</f>
        <v>3209.370626247457</v>
      </c>
      <c r="AJ27" s="474">
        <f>'D12'!AE68</f>
        <v>1906.8546509319187</v>
      </c>
      <c r="AK27" s="474"/>
      <c r="AL27" s="474">
        <f>'D10'!AE57</f>
        <v>4510.8054028000006</v>
      </c>
      <c r="AM27" s="474">
        <f>'D10'!AE56</f>
        <v>11585.367613223003</v>
      </c>
      <c r="AN27" s="474">
        <f>'D10'!AE58</f>
        <v>4873.8014953793518</v>
      </c>
      <c r="AO27" s="474">
        <f>'D10'!AE59</f>
        <v>2624.002259293165</v>
      </c>
      <c r="AP27" s="474">
        <f>'D10'!AE60</f>
        <v>2249.7992360861867</v>
      </c>
      <c r="AQ27" s="474"/>
      <c r="AR27" s="474">
        <f>'D10'!AE45</f>
        <v>13128.74926060128</v>
      </c>
      <c r="AS27" s="474">
        <f t="shared" si="3"/>
        <v>7841.2252508010697</v>
      </c>
      <c r="AT27" s="474"/>
      <c r="AU27" s="474">
        <f>'D10'!AE44</f>
        <v>2989.5948993392758</v>
      </c>
      <c r="AV27" s="474">
        <f>'D10'!AE51</f>
        <v>1884.206596040076</v>
      </c>
      <c r="AW27" s="474"/>
      <c r="AX27" s="474">
        <f>D13_D14_D15!AE33</f>
        <v>5925.0845862449505</v>
      </c>
      <c r="AY27" s="474">
        <f>D13_D14_D15!AE34</f>
        <v>1270.1284029231765</v>
      </c>
      <c r="AZ27" s="474">
        <f>D13_D14_D15!AE35</f>
        <v>4646.4457317142424</v>
      </c>
      <c r="BB27" s="474">
        <f>D13_D14_D15!AE38</f>
        <v>5733.2901064768421</v>
      </c>
      <c r="BC27" s="474">
        <f>D13_D14_D15!AE32-BB27</f>
        <v>6108.3746144055249</v>
      </c>
      <c r="BD27" s="474"/>
      <c r="BE27" s="474">
        <f t="shared" si="1"/>
        <v>48.416250937812677</v>
      </c>
      <c r="BF27" s="474">
        <f t="shared" si="2"/>
        <v>51.583749062187323</v>
      </c>
      <c r="BG27" s="474"/>
      <c r="BH27" s="474">
        <f>D13_D14_D15!AE63</f>
        <v>608.11764432647658</v>
      </c>
      <c r="BI27" s="474"/>
      <c r="BJ27" s="474">
        <f>D13_D14_D15!AE86</f>
        <v>1841</v>
      </c>
      <c r="BL27" s="159">
        <v>2449</v>
      </c>
      <c r="BM27" s="159">
        <v>9470</v>
      </c>
      <c r="BN27" s="548">
        <f t="shared" si="4"/>
        <v>20969.97451140235</v>
      </c>
      <c r="BO27" s="159">
        <v>3383</v>
      </c>
      <c r="BP27" s="159"/>
      <c r="BQ27" s="159">
        <v>206160</v>
      </c>
      <c r="BR27" s="159">
        <v>69318</v>
      </c>
      <c r="BS27" s="159">
        <v>200706</v>
      </c>
      <c r="BT27" s="159">
        <v>67251</v>
      </c>
      <c r="BU27" s="159"/>
      <c r="BV27" s="159">
        <v>6785</v>
      </c>
      <c r="BW27" s="159">
        <v>4053</v>
      </c>
      <c r="BX27" s="159">
        <v>11842</v>
      </c>
      <c r="BY27" s="159">
        <v>3260</v>
      </c>
    </row>
    <row r="28" spans="1:77" x14ac:dyDescent="0.25">
      <c r="A28" s="475">
        <v>2014</v>
      </c>
      <c r="B28" s="474">
        <f>A1_1!Z51</f>
        <v>1949.6</v>
      </c>
      <c r="C28" s="474">
        <f>A1_1!T51-A1_1!Z51</f>
        <v>8931.6</v>
      </c>
      <c r="D28" s="474">
        <f t="shared" si="0"/>
        <v>10881.2</v>
      </c>
      <c r="F28" s="472">
        <v>9.7473550000000007</v>
      </c>
      <c r="G28" s="474">
        <f>B1_B2!AG18/F28</f>
        <v>1577.0124305516727</v>
      </c>
      <c r="H28" s="474">
        <f>B1_B2!AG19/F28</f>
        <v>1245.5378920743115</v>
      </c>
      <c r="J28" s="474">
        <f>B1_B2!AG49</f>
        <v>3085</v>
      </c>
      <c r="K28" s="474">
        <f>B1_B2!AG50</f>
        <v>7293</v>
      </c>
      <c r="M28" s="474">
        <f>'C1_C2_C3'!AG12</f>
        <v>558</v>
      </c>
      <c r="N28" s="474">
        <f>'C1_C2_C3'!AG11</f>
        <v>1871</v>
      </c>
      <c r="O28" s="474"/>
      <c r="P28" s="474">
        <f>'C4_forts_C5_C6'!AG21</f>
        <v>2307</v>
      </c>
      <c r="Q28" s="474">
        <f>'C4_forts_C5_C6'!AG18</f>
        <v>499</v>
      </c>
      <c r="R28" s="474"/>
      <c r="S28" s="474">
        <f>'C4_forts_C5_C6'!AG56</f>
        <v>741</v>
      </c>
      <c r="T28" s="474"/>
      <c r="U28" s="474">
        <f>D1_D2_D3!AG12/1000</f>
        <v>115.88631711183987</v>
      </c>
      <c r="V28" s="474">
        <f>D1_D2_D3!AG18/1000</f>
        <v>37.097647112019999</v>
      </c>
      <c r="W28" s="474"/>
      <c r="X28" s="474">
        <f>D1_D2_D3!AG53</f>
        <v>34272.317332494487</v>
      </c>
      <c r="Y28" s="474"/>
      <c r="Z28" s="474">
        <f>D1_D2_D3!AG66</f>
        <v>1421.371607</v>
      </c>
      <c r="AA28" s="474">
        <f>D1_D2_D3!AG67</f>
        <v>2214.7073270000001</v>
      </c>
      <c r="AB28" s="474"/>
      <c r="AC28" s="474">
        <f>D1_D2_D3!AG83</f>
        <v>4503.6343559999996</v>
      </c>
      <c r="AD28" s="474">
        <f>D1_D2_D3!AG84</f>
        <v>9830.7244520000004</v>
      </c>
      <c r="AE28" s="474"/>
      <c r="AF28" s="474">
        <f>'D10'!AG30</f>
        <v>68034.889490097543</v>
      </c>
      <c r="AG28" s="474">
        <f>'D10'!AG61</f>
        <v>21296.328419109857</v>
      </c>
      <c r="AH28" s="474"/>
      <c r="AI28" s="474">
        <f>'D12'!AG34</f>
        <v>3274.1632933333331</v>
      </c>
      <c r="AJ28" s="474">
        <f>'D12'!AG68</f>
        <v>1945.4433355113331</v>
      </c>
      <c r="AK28" s="474"/>
      <c r="AL28" s="474">
        <f>'D10'!AG57</f>
        <v>4503.8373276999992</v>
      </c>
      <c r="AM28" s="474">
        <f>'D10'!AG56</f>
        <v>11746.56201862335</v>
      </c>
      <c r="AN28" s="474">
        <f>'D10'!AG58</f>
        <v>5045.9290727865064</v>
      </c>
      <c r="AO28" s="474">
        <f>'D10'!AG59</f>
        <v>2678.5933418303835</v>
      </c>
      <c r="AP28" s="474">
        <f>'D10'!AG60</f>
        <v>2367.3357309561225</v>
      </c>
      <c r="AQ28" s="474"/>
      <c r="AR28" s="474">
        <f>'D10'!AG45</f>
        <v>13455.720408419855</v>
      </c>
      <c r="AS28" s="474">
        <f>AG28-AR28</f>
        <v>7840.6080106900026</v>
      </c>
      <c r="AT28" s="474"/>
      <c r="AU28" s="474">
        <f>'D10'!AG44</f>
        <v>3244.5811397545062</v>
      </c>
      <c r="AV28" s="474">
        <f>'D10'!AG51</f>
        <v>1801.3479330319999</v>
      </c>
      <c r="AW28" s="474"/>
      <c r="AX28" s="474">
        <f>D13_D14_D15!AG33</f>
        <v>6083.4456223095794</v>
      </c>
      <c r="AY28" s="474">
        <f>D13_D14_D15!AG34</f>
        <v>1175.1391938441375</v>
      </c>
      <c r="AZ28" s="474">
        <f>D13_D14_D15!AG35</f>
        <v>4862.5926885030103</v>
      </c>
      <c r="BB28" s="474">
        <f>D13_D14_D15!AG38</f>
        <v>5914.6483578056141</v>
      </c>
      <c r="BC28" s="474">
        <f>D13_D14_D15!AG32-BB28</f>
        <v>6206.5291468511132</v>
      </c>
      <c r="BD28" s="474"/>
      <c r="BE28" s="474">
        <f t="shared" si="1"/>
        <v>48.79598830669147</v>
      </c>
      <c r="BF28" s="474">
        <f t="shared" si="2"/>
        <v>51.20401169330853</v>
      </c>
      <c r="BG28" s="474"/>
      <c r="BH28" s="474">
        <f>D13_D14_D15!AG63</f>
        <v>594.9</v>
      </c>
      <c r="BI28" s="474"/>
      <c r="BJ28" s="474">
        <f>D13_D14_D15!AG86</f>
        <v>1848</v>
      </c>
      <c r="BL28" s="159"/>
      <c r="BM28" s="159">
        <v>9597</v>
      </c>
      <c r="BN28" s="548">
        <f t="shared" si="4"/>
        <v>21296.328419109857</v>
      </c>
      <c r="BO28" s="159">
        <v>3539</v>
      </c>
      <c r="BP28" s="159"/>
      <c r="BQ28" s="159"/>
      <c r="BR28" s="159">
        <v>68262</v>
      </c>
      <c r="BS28" s="159">
        <v>207280</v>
      </c>
      <c r="BT28" s="159">
        <v>70341</v>
      </c>
      <c r="BU28" s="159"/>
      <c r="BV28" s="159"/>
      <c r="BW28" s="159"/>
      <c r="BX28" s="159">
        <v>12121</v>
      </c>
      <c r="BY28" s="159">
        <v>3440</v>
      </c>
    </row>
    <row r="29" spans="1:77" x14ac:dyDescent="0.25">
      <c r="A29" s="475">
        <v>2015</v>
      </c>
      <c r="B29" s="482"/>
      <c r="C29" s="482"/>
      <c r="D29" s="482"/>
      <c r="G29" s="482"/>
      <c r="H29" s="482"/>
      <c r="J29" s="474"/>
      <c r="K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f t="shared" ref="AS29:AS33" si="5">AG29-AR29</f>
        <v>0</v>
      </c>
      <c r="AT29" s="474"/>
      <c r="AU29" s="474"/>
      <c r="AV29" s="474"/>
      <c r="AW29" s="474"/>
      <c r="AX29" s="474"/>
      <c r="AY29" s="474"/>
      <c r="AZ29" s="474"/>
      <c r="BB29" s="474"/>
      <c r="BC29" s="474"/>
      <c r="BD29" s="474"/>
      <c r="BE29" s="474" t="e">
        <f>BB29/(BB29+BC29)*100</f>
        <v>#DIV/0!</v>
      </c>
      <c r="BF29" s="474" t="e">
        <f t="shared" si="2"/>
        <v>#DIV/0!</v>
      </c>
      <c r="BG29" s="474"/>
      <c r="BH29" s="474"/>
      <c r="BI29" s="474"/>
      <c r="BJ29" s="474"/>
      <c r="BL29" s="159"/>
      <c r="BM29" s="159"/>
      <c r="BN29" s="548">
        <f t="shared" si="4"/>
        <v>0</v>
      </c>
      <c r="BO29" s="159"/>
      <c r="BP29" s="159"/>
      <c r="BQ29" s="159"/>
      <c r="BR29" s="159"/>
      <c r="BS29" s="159"/>
      <c r="BT29" s="159"/>
      <c r="BU29" s="159"/>
      <c r="BV29" s="159"/>
      <c r="BW29" s="159"/>
      <c r="BX29" s="159"/>
      <c r="BY29" s="159"/>
    </row>
    <row r="30" spans="1:77" x14ac:dyDescent="0.25">
      <c r="A30" s="475">
        <v>2016</v>
      </c>
      <c r="B30" s="482"/>
      <c r="C30" s="482"/>
      <c r="D30" s="482"/>
      <c r="G30" s="482"/>
      <c r="H30" s="482"/>
      <c r="J30" s="482"/>
      <c r="K30" s="482"/>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f t="shared" si="5"/>
        <v>0</v>
      </c>
      <c r="AT30" s="474"/>
      <c r="AU30" s="474"/>
      <c r="AV30" s="474"/>
      <c r="AW30" s="474"/>
      <c r="AX30" s="474"/>
      <c r="AY30" s="474"/>
      <c r="AZ30" s="474"/>
      <c r="BB30" s="474"/>
      <c r="BC30" s="474"/>
      <c r="BD30" s="474"/>
      <c r="BE30" s="474" t="e">
        <f t="shared" si="1"/>
        <v>#DIV/0!</v>
      </c>
      <c r="BF30" s="474" t="e">
        <f t="shared" si="2"/>
        <v>#DIV/0!</v>
      </c>
      <c r="BG30" s="474"/>
      <c r="BH30" s="474"/>
      <c r="BI30" s="474"/>
      <c r="BJ30" s="474"/>
      <c r="BL30" s="159"/>
      <c r="BM30" s="159"/>
      <c r="BN30" s="548">
        <f t="shared" si="4"/>
        <v>0</v>
      </c>
      <c r="BO30" s="159"/>
      <c r="BP30" s="159"/>
      <c r="BQ30" s="159"/>
      <c r="BR30" s="159"/>
      <c r="BS30" s="159"/>
      <c r="BT30" s="159"/>
      <c r="BU30" s="159"/>
      <c r="BV30" s="159"/>
      <c r="BW30" s="159"/>
      <c r="BX30" s="159"/>
      <c r="BY30" s="159"/>
    </row>
    <row r="31" spans="1:77" x14ac:dyDescent="0.25">
      <c r="A31" s="475">
        <v>2017</v>
      </c>
      <c r="B31" s="482"/>
      <c r="C31" s="482"/>
      <c r="D31" s="482"/>
      <c r="G31" s="482"/>
      <c r="H31" s="482"/>
      <c r="J31" s="482"/>
      <c r="K31" s="482"/>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f t="shared" si="5"/>
        <v>0</v>
      </c>
      <c r="AT31" s="474"/>
      <c r="AU31" s="474"/>
      <c r="AV31" s="474"/>
      <c r="AW31" s="474"/>
      <c r="AX31" s="474"/>
      <c r="AY31" s="474"/>
      <c r="AZ31" s="474"/>
      <c r="BB31" s="474"/>
      <c r="BC31" s="474"/>
      <c r="BD31" s="474"/>
      <c r="BE31" s="474" t="e">
        <f t="shared" si="1"/>
        <v>#DIV/0!</v>
      </c>
      <c r="BF31" s="474" t="e">
        <f t="shared" si="2"/>
        <v>#DIV/0!</v>
      </c>
      <c r="BG31" s="474"/>
      <c r="BH31" s="474"/>
      <c r="BI31" s="474"/>
      <c r="BJ31" s="474"/>
      <c r="BL31" s="159"/>
      <c r="BM31" s="159"/>
      <c r="BN31" s="548">
        <f t="shared" si="4"/>
        <v>0</v>
      </c>
      <c r="BO31" s="159"/>
      <c r="BP31" s="159"/>
      <c r="BQ31" s="159"/>
      <c r="BR31" s="159"/>
      <c r="BS31" s="159"/>
      <c r="BT31" s="159"/>
      <c r="BU31" s="159"/>
      <c r="BV31" s="159"/>
      <c r="BW31" s="159"/>
      <c r="BX31" s="159"/>
      <c r="BY31" s="159"/>
    </row>
    <row r="32" spans="1:77" x14ac:dyDescent="0.25">
      <c r="A32" s="475">
        <v>2018</v>
      </c>
      <c r="B32" s="482"/>
      <c r="C32" s="482"/>
      <c r="D32" s="482"/>
      <c r="G32" s="482"/>
      <c r="H32" s="482"/>
      <c r="J32" s="482"/>
      <c r="K32" s="482"/>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f t="shared" si="5"/>
        <v>0</v>
      </c>
      <c r="AT32" s="474"/>
      <c r="AU32" s="474"/>
      <c r="AV32" s="474"/>
      <c r="AW32" s="474"/>
      <c r="AX32" s="474"/>
      <c r="AY32" s="474"/>
      <c r="AZ32" s="474"/>
      <c r="BB32" s="474"/>
      <c r="BC32" s="474"/>
      <c r="BD32" s="474"/>
      <c r="BE32" s="474" t="e">
        <f t="shared" si="1"/>
        <v>#DIV/0!</v>
      </c>
      <c r="BF32" s="474" t="e">
        <f t="shared" si="2"/>
        <v>#DIV/0!</v>
      </c>
      <c r="BG32" s="474"/>
      <c r="BH32" s="474"/>
      <c r="BI32" s="474"/>
      <c r="BJ32" s="474"/>
      <c r="BL32" s="159"/>
      <c r="BM32" s="159"/>
      <c r="BN32" s="548">
        <f t="shared" si="4"/>
        <v>0</v>
      </c>
      <c r="BO32" s="159"/>
      <c r="BP32" s="159"/>
      <c r="BQ32" s="159"/>
      <c r="BR32" s="159"/>
      <c r="BS32" s="159"/>
      <c r="BT32" s="159"/>
      <c r="BU32" s="159"/>
      <c r="BV32" s="159"/>
      <c r="BW32" s="159"/>
      <c r="BX32" s="159"/>
      <c r="BY32" s="159"/>
    </row>
    <row r="33" spans="1:77" x14ac:dyDescent="0.25">
      <c r="A33" s="475">
        <v>2019</v>
      </c>
      <c r="B33" s="482"/>
      <c r="C33" s="482"/>
      <c r="D33" s="482"/>
      <c r="G33" s="482"/>
      <c r="H33" s="482"/>
      <c r="J33" s="482"/>
      <c r="K33" s="482"/>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f t="shared" si="5"/>
        <v>0</v>
      </c>
      <c r="AT33" s="474"/>
      <c r="AU33" s="474"/>
      <c r="AV33" s="474"/>
      <c r="AW33" s="474"/>
      <c r="AX33" s="474"/>
      <c r="AY33" s="474"/>
      <c r="AZ33" s="474"/>
      <c r="BB33" s="474"/>
      <c r="BC33" s="474"/>
      <c r="BD33" s="474"/>
      <c r="BE33" s="474" t="e">
        <f t="shared" si="1"/>
        <v>#DIV/0!</v>
      </c>
      <c r="BF33" s="474" t="e">
        <f t="shared" si="2"/>
        <v>#DIV/0!</v>
      </c>
      <c r="BG33" s="474"/>
      <c r="BH33" s="474"/>
      <c r="BI33" s="474"/>
      <c r="BJ33" s="474"/>
      <c r="BL33" s="159"/>
      <c r="BM33" s="159"/>
      <c r="BN33" s="548">
        <f t="shared" si="4"/>
        <v>0</v>
      </c>
      <c r="BO33" s="159"/>
      <c r="BP33" s="159"/>
      <c r="BQ33" s="159"/>
      <c r="BR33" s="159"/>
      <c r="BS33" s="159"/>
      <c r="BT33" s="159"/>
      <c r="BU33" s="159"/>
      <c r="BV33" s="159"/>
      <c r="BW33" s="159"/>
      <c r="BX33" s="159"/>
      <c r="BY33" s="159"/>
    </row>
    <row r="34" spans="1:77" x14ac:dyDescent="0.25">
      <c r="A34" s="475">
        <v>2020</v>
      </c>
      <c r="B34" s="482"/>
      <c r="C34" s="482"/>
      <c r="D34" s="482"/>
      <c r="G34" s="482"/>
      <c r="H34" s="482"/>
      <c r="J34" s="482"/>
      <c r="K34" s="482"/>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B34" s="474"/>
      <c r="BC34" s="474"/>
      <c r="BD34" s="474"/>
      <c r="BE34" s="474" t="e">
        <f t="shared" si="1"/>
        <v>#DIV/0!</v>
      </c>
      <c r="BF34" s="474" t="e">
        <f t="shared" si="2"/>
        <v>#DIV/0!</v>
      </c>
      <c r="BG34" s="474"/>
      <c r="BH34" s="474"/>
      <c r="BI34" s="474"/>
      <c r="BJ34" s="474"/>
      <c r="BL34" s="159"/>
      <c r="BM34" s="159"/>
      <c r="BN34" s="548">
        <f t="shared" si="4"/>
        <v>0</v>
      </c>
      <c r="BO34" s="159"/>
      <c r="BP34" s="159"/>
      <c r="BQ34" s="159"/>
      <c r="BR34" s="159"/>
      <c r="BS34" s="159"/>
      <c r="BT34" s="159"/>
      <c r="BU34" s="159"/>
      <c r="BV34" s="159"/>
      <c r="BW34" s="159"/>
      <c r="BX34" s="159"/>
      <c r="BY34" s="159"/>
    </row>
    <row r="35" spans="1:77" x14ac:dyDescent="0.25">
      <c r="A35" s="475"/>
    </row>
  </sheetData>
  <sheetProtection sheet="1" objects="1" scenarios="1"/>
  <mergeCells count="19">
    <mergeCell ref="AX2:AZ2"/>
    <mergeCell ref="BL2:BO2"/>
    <mergeCell ref="BQ2:BT2"/>
    <mergeCell ref="BV2:BY2"/>
    <mergeCell ref="AU2:AV2"/>
    <mergeCell ref="BB2:BC2"/>
    <mergeCell ref="BE2:BF2"/>
    <mergeCell ref="P2:Q2"/>
    <mergeCell ref="B2:D2"/>
    <mergeCell ref="J2:K2"/>
    <mergeCell ref="F2:H2"/>
    <mergeCell ref="M2:N2"/>
    <mergeCell ref="AR2:AS2"/>
    <mergeCell ref="U2:V2"/>
    <mergeCell ref="Z2:AA2"/>
    <mergeCell ref="AC2:AD2"/>
    <mergeCell ref="AF2:AG2"/>
    <mergeCell ref="AI2:AJ2"/>
    <mergeCell ref="AL2:AP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4"/>
  <sheetViews>
    <sheetView workbookViewId="0">
      <pane ySplit="1" topLeftCell="A2" activePane="bottomLeft" state="frozen"/>
      <selection pane="bottomLeft"/>
    </sheetView>
  </sheetViews>
  <sheetFormatPr defaultRowHeight="15" x14ac:dyDescent="0.25"/>
  <cols>
    <col min="1" max="1" width="13.7109375" style="486" bestFit="1" customWidth="1"/>
    <col min="2" max="2" width="21" style="486" customWidth="1"/>
    <col min="3" max="3" width="5.42578125" style="478" bestFit="1" customWidth="1"/>
    <col min="4" max="4" width="18.42578125" style="478" bestFit="1" customWidth="1"/>
    <col min="5" max="5" width="12.5703125" style="478" bestFit="1" customWidth="1"/>
    <col min="6" max="6" width="3.42578125" style="478" customWidth="1"/>
    <col min="7" max="7" width="12.5703125" style="478" bestFit="1" customWidth="1"/>
    <col min="8" max="8" width="3.42578125" style="478" customWidth="1"/>
    <col min="9" max="9" width="12.5703125" style="478" bestFit="1" customWidth="1"/>
    <col min="10" max="10" width="3.42578125" style="478" customWidth="1"/>
    <col min="11" max="11" width="12.5703125" style="478" bestFit="1" customWidth="1"/>
    <col min="12" max="12" width="3.42578125" style="478" customWidth="1"/>
    <col min="13" max="13" width="9.140625" style="478"/>
    <col min="14" max="15" width="5" style="478" customWidth="1"/>
    <col min="16" max="16" width="46" style="478" bestFit="1" customWidth="1"/>
    <col min="17" max="17" width="9.140625" style="478"/>
    <col min="18" max="18" width="255.7109375" style="478" bestFit="1" customWidth="1"/>
    <col min="19" max="16384" width="9.140625" style="478"/>
  </cols>
  <sheetData>
    <row r="1" spans="1:22" x14ac:dyDescent="0.25">
      <c r="A1" s="507" t="s">
        <v>812</v>
      </c>
      <c r="B1" s="508" t="s">
        <v>811</v>
      </c>
      <c r="C1" s="509" t="s">
        <v>1213</v>
      </c>
      <c r="D1" s="509" t="s">
        <v>1214</v>
      </c>
      <c r="E1" s="510">
        <v>2010</v>
      </c>
      <c r="F1" s="511"/>
      <c r="G1" s="510">
        <v>2011</v>
      </c>
      <c r="H1" s="511"/>
      <c r="I1" s="510">
        <v>2012</v>
      </c>
      <c r="J1" s="511"/>
      <c r="K1" s="510">
        <v>2013</v>
      </c>
      <c r="L1" s="511"/>
      <c r="M1" s="510">
        <v>2014</v>
      </c>
      <c r="N1" s="512"/>
      <c r="O1" s="512"/>
      <c r="P1" s="513" t="s">
        <v>1215</v>
      </c>
      <c r="Q1" s="514"/>
      <c r="R1" s="514" t="s">
        <v>1216</v>
      </c>
      <c r="S1" s="514"/>
      <c r="T1" s="514"/>
      <c r="U1" s="514"/>
      <c r="V1" s="514"/>
    </row>
    <row r="2" spans="1:22" x14ac:dyDescent="0.25">
      <c r="A2" s="495" t="s">
        <v>814</v>
      </c>
      <c r="B2" s="496" t="s">
        <v>813</v>
      </c>
      <c r="C2" s="497"/>
      <c r="D2" s="498"/>
      <c r="E2" s="499">
        <f>ROUND(B1_B2!Y18,2)</f>
        <v>15496.7</v>
      </c>
      <c r="F2" s="499"/>
      <c r="G2" s="499">
        <f>ROUND(B1_B2!AA18,2)</f>
        <v>15600.7</v>
      </c>
      <c r="H2" s="499"/>
      <c r="I2" s="499">
        <f>ROUND(B1_B2!AC18,2)</f>
        <v>15632.7</v>
      </c>
      <c r="J2" s="499"/>
      <c r="K2" s="499">
        <f>ROUND(B1_B2!AE18,2)</f>
        <v>15467.7</v>
      </c>
      <c r="L2" s="499"/>
      <c r="M2" s="499">
        <f>ROUND(B1_B2!AG18,2)</f>
        <v>15371.7</v>
      </c>
      <c r="N2" s="480"/>
      <c r="O2" s="480"/>
      <c r="P2" s="494"/>
      <c r="R2" s="478" t="str">
        <f>CONCATENATE(B2,",",A2,",",M2,",",C2,",",D2)</f>
        <v>Railway Transport/Infrastructure/Tracks/Length operated at 31.12 (km)/Total,A-I-01-05-0.0-0.0,15371,7,,</v>
      </c>
      <c r="S2" s="480"/>
    </row>
    <row r="3" spans="1:22" x14ac:dyDescent="0.25">
      <c r="A3" s="495" t="s">
        <v>816</v>
      </c>
      <c r="B3" s="496" t="s">
        <v>815</v>
      </c>
      <c r="C3" s="498"/>
      <c r="D3" s="498"/>
      <c r="E3" s="499">
        <f>ROUND(E2-E4,2)</f>
        <v>3984</v>
      </c>
      <c r="F3" s="499"/>
      <c r="G3" s="499">
        <f t="shared" ref="G3:M3" si="0">ROUND(G2-G4,2)</f>
        <v>3861</v>
      </c>
      <c r="H3" s="499"/>
      <c r="I3" s="499">
        <f t="shared" si="0"/>
        <v>3681</v>
      </c>
      <c r="J3" s="499"/>
      <c r="K3" s="499">
        <f t="shared" si="0"/>
        <v>3433</v>
      </c>
      <c r="L3" s="499"/>
      <c r="M3" s="499">
        <f t="shared" si="0"/>
        <v>3231</v>
      </c>
      <c r="N3" s="480"/>
      <c r="P3" s="494"/>
      <c r="R3" s="478" t="str">
        <f t="shared" ref="R3:R66" si="1">CONCATENATE(B3,",",A3,",",M3,",",C3,",",D3)</f>
        <v>Railway Transport/Infrastructure/Tracks/Length operated at 31.12 (km)/By type of traction/Non electrified,A-I-01-05-23.1-0.0,3231,,</v>
      </c>
      <c r="S3" s="480"/>
    </row>
    <row r="4" spans="1:22" x14ac:dyDescent="0.25">
      <c r="A4" s="495" t="s">
        <v>818</v>
      </c>
      <c r="B4" s="496" t="s">
        <v>817</v>
      </c>
      <c r="C4" s="498"/>
      <c r="D4" s="498"/>
      <c r="E4" s="499">
        <f>ROUND(B1_B2!Y19,2)</f>
        <v>11512.7</v>
      </c>
      <c r="F4" s="499"/>
      <c r="G4" s="499">
        <f>ROUND(B1_B2!AA19,2)</f>
        <v>11739.7</v>
      </c>
      <c r="H4" s="499"/>
      <c r="I4" s="499">
        <f>ROUND(B1_B2!AC19,2)</f>
        <v>11951.7</v>
      </c>
      <c r="J4" s="499"/>
      <c r="K4" s="499">
        <f>ROUND(B1_B2!AE19,2)</f>
        <v>12034.7</v>
      </c>
      <c r="L4" s="499"/>
      <c r="M4" s="499">
        <f>ROUND(B1_B2!AG19,2)</f>
        <v>12140.7</v>
      </c>
      <c r="N4" s="480"/>
      <c r="P4" s="494"/>
      <c r="R4" s="478" t="str">
        <f t="shared" si="1"/>
        <v>Railway Transport/Infrastructure/Tracks/Length operated at 31.12 (km)/By type of traction/Electrified,A-I-01-05-23.2-0.0,12140,7,,</v>
      </c>
      <c r="S4" s="480"/>
    </row>
    <row r="5" spans="1:22" x14ac:dyDescent="0.25">
      <c r="A5" s="495" t="s">
        <v>820</v>
      </c>
      <c r="B5" s="496" t="s">
        <v>819</v>
      </c>
      <c r="C5" s="498"/>
      <c r="D5" s="498"/>
      <c r="E5" s="499">
        <f>ROUND(B1_B2!Y27,2)</f>
        <v>11160.2</v>
      </c>
      <c r="F5" s="499"/>
      <c r="G5" s="499">
        <f>ROUND(B1_B2!AA27,2)</f>
        <v>11206.2</v>
      </c>
      <c r="H5" s="499"/>
      <c r="I5" s="499">
        <f>ROUND(B1_B2!AC27,2)</f>
        <v>11136.2</v>
      </c>
      <c r="J5" s="499"/>
      <c r="K5" s="499">
        <f>ROUND(B1_B2!AE27,2)</f>
        <v>10957.2</v>
      </c>
      <c r="L5" s="499"/>
      <c r="M5" s="499">
        <f>ROUND(B1_B2!AG27,2)</f>
        <v>10881.2</v>
      </c>
      <c r="N5" s="480"/>
      <c r="P5" s="494"/>
      <c r="R5" s="478" t="str">
        <f t="shared" si="1"/>
        <v>Railway Transport/Infrastructure/Lines - Length operated/Length operated at 31.12 (km)/Total,A-I-02-05-0.0-0.0,10881,2,,</v>
      </c>
      <c r="S5" s="480"/>
    </row>
    <row r="6" spans="1:22" x14ac:dyDescent="0.25">
      <c r="A6" s="495" t="s">
        <v>822</v>
      </c>
      <c r="B6" s="496" t="s">
        <v>821</v>
      </c>
      <c r="C6" s="498" t="s">
        <v>823</v>
      </c>
      <c r="D6" s="498"/>
      <c r="E6" s="501" t="s">
        <v>823</v>
      </c>
      <c r="F6" s="501"/>
      <c r="G6" s="501" t="s">
        <v>823</v>
      </c>
      <c r="H6" s="501"/>
      <c r="I6" s="501" t="s">
        <v>823</v>
      </c>
      <c r="J6" s="501"/>
      <c r="K6" s="501" t="s">
        <v>823</v>
      </c>
      <c r="L6" s="501"/>
      <c r="M6" s="501" t="s">
        <v>823</v>
      </c>
      <c r="P6" s="494"/>
      <c r="R6" s="478" t="str">
        <f t="shared" si="1"/>
        <v>Railway Transport/Infrastructure/Lines - Length operated/Length operated at 31.12 (km)/By nature of traffic/Passenger only,A-I-02-05-11.1-0.0,:,:,</v>
      </c>
      <c r="S6" s="480"/>
    </row>
    <row r="7" spans="1:22" x14ac:dyDescent="0.25">
      <c r="A7" s="495" t="s">
        <v>825</v>
      </c>
      <c r="B7" s="496" t="s">
        <v>824</v>
      </c>
      <c r="C7" s="498" t="s">
        <v>823</v>
      </c>
      <c r="D7" s="498"/>
      <c r="E7" s="501" t="s">
        <v>823</v>
      </c>
      <c r="F7" s="501"/>
      <c r="G7" s="501" t="s">
        <v>823</v>
      </c>
      <c r="H7" s="501"/>
      <c r="I7" s="501" t="s">
        <v>823</v>
      </c>
      <c r="J7" s="501"/>
      <c r="K7" s="501" t="s">
        <v>823</v>
      </c>
      <c r="L7" s="501"/>
      <c r="M7" s="501" t="s">
        <v>823</v>
      </c>
      <c r="P7" s="494"/>
      <c r="R7" s="478" t="str">
        <f t="shared" si="1"/>
        <v>Railway Transport/Infrastructure/Lines - Length operated/Length operated at 31.12 (km)/By nature of traffic/Freight only,A-I-02-05-11.2-0.0,:,:,</v>
      </c>
      <c r="S7" s="480"/>
    </row>
    <row r="8" spans="1:22" x14ac:dyDescent="0.25">
      <c r="A8" s="495" t="s">
        <v>827</v>
      </c>
      <c r="B8" s="496" t="s">
        <v>826</v>
      </c>
      <c r="C8" s="498" t="s">
        <v>823</v>
      </c>
      <c r="D8" s="498"/>
      <c r="E8" s="501" t="s">
        <v>823</v>
      </c>
      <c r="F8" s="501"/>
      <c r="G8" s="501" t="s">
        <v>823</v>
      </c>
      <c r="H8" s="501"/>
      <c r="I8" s="501" t="s">
        <v>823</v>
      </c>
      <c r="J8" s="501"/>
      <c r="K8" s="501" t="s">
        <v>823</v>
      </c>
      <c r="L8" s="501"/>
      <c r="M8" s="501" t="s">
        <v>823</v>
      </c>
      <c r="P8" s="494"/>
      <c r="R8" s="478" t="str">
        <f t="shared" si="1"/>
        <v>Railway Transport/Infrastructure/Lines - Length operated/Length operated at 31.12 (km)/By nature of traffic/Passenger and freight,A-I-02-05-11.3-0.0,:,:,</v>
      </c>
      <c r="S8" s="480"/>
    </row>
    <row r="9" spans="1:22" x14ac:dyDescent="0.25">
      <c r="A9" s="495" t="s">
        <v>829</v>
      </c>
      <c r="B9" s="496" t="s">
        <v>828</v>
      </c>
      <c r="C9" s="498"/>
      <c r="D9" s="498"/>
      <c r="E9" s="499">
        <f>ROUND(B1_B2!Y23,2)</f>
        <v>9295.6</v>
      </c>
      <c r="F9" s="499"/>
      <c r="G9" s="499">
        <f>ROUND(B1_B2!AA23,2)</f>
        <v>9320.6</v>
      </c>
      <c r="H9" s="499"/>
      <c r="I9" s="499">
        <f>ROUND(B1_B2!AC23,2)</f>
        <v>9189.6</v>
      </c>
      <c r="J9" s="499"/>
      <c r="K9" s="499">
        <f>ROUND(B1_B2!AE23,2)</f>
        <v>9009.6</v>
      </c>
      <c r="L9" s="499"/>
      <c r="M9" s="499">
        <f>ROUND(B1_B2!AG23,2)</f>
        <v>8931.6</v>
      </c>
      <c r="N9" s="480"/>
      <c r="P9" s="494"/>
      <c r="R9" s="478" t="str">
        <f t="shared" si="1"/>
        <v>Railway Transport/Infrastructure/Lines - Length operated/Length operated at 31.12 (km)/By number of tracks/Single track,A-I-02-05-12.1-0.0,8931,6,,</v>
      </c>
      <c r="S9" s="480"/>
    </row>
    <row r="10" spans="1:22" x14ac:dyDescent="0.25">
      <c r="A10" s="495" t="s">
        <v>831</v>
      </c>
      <c r="B10" s="496" t="s">
        <v>830</v>
      </c>
      <c r="C10" s="498"/>
      <c r="D10" s="498"/>
      <c r="E10" s="499">
        <f>ROUND(B1_B2!Y25,2)</f>
        <v>1864.6</v>
      </c>
      <c r="F10" s="499"/>
      <c r="G10" s="499">
        <f>ROUND(B1_B2!AA25,2)</f>
        <v>1885.6</v>
      </c>
      <c r="H10" s="499"/>
      <c r="I10" s="499">
        <f>ROUND(B1_B2!AC25,2)</f>
        <v>1946.6</v>
      </c>
      <c r="J10" s="499"/>
      <c r="K10" s="499">
        <f>ROUND(B1_B2!AE25,2)</f>
        <v>1947.6</v>
      </c>
      <c r="L10" s="499"/>
      <c r="M10" s="499">
        <f>ROUND(B1_B2!AG25,2)</f>
        <v>1949.6</v>
      </c>
      <c r="N10" s="480"/>
      <c r="P10" s="494"/>
      <c r="R10" s="478" t="str">
        <f t="shared" si="1"/>
        <v>Railway Transport/Infrastructure/Lines - Length operated/Length operated at 31.12 (km)/By number of tracks/Double track or more,A-I-02-05-12.2-0.0,1949,6,,</v>
      </c>
      <c r="S10" s="480"/>
    </row>
    <row r="11" spans="1:22" x14ac:dyDescent="0.25">
      <c r="A11" s="495" t="s">
        <v>833</v>
      </c>
      <c r="B11" s="496" t="s">
        <v>832</v>
      </c>
      <c r="C11" s="498"/>
      <c r="D11" s="498"/>
      <c r="E11" s="499">
        <f>ROUND(B1_B2!Y27-B1_B2!Y26-B1_B2!Y24,2)</f>
        <v>11094.9</v>
      </c>
      <c r="F11" s="499"/>
      <c r="G11" s="499">
        <f>ROUND(B1_B2!AA27-B1_B2!AA26-B1_B2!AA24,2)</f>
        <v>11140.9</v>
      </c>
      <c r="H11" s="499"/>
      <c r="I11" s="499">
        <f>ROUND(B1_B2!AC27-B1_B2!AC26-B1_B2!AC24,2)</f>
        <v>11070.9</v>
      </c>
      <c r="J11" s="499"/>
      <c r="K11" s="499">
        <f>ROUND(B1_B2!AE27-B1_B2!AE26-B1_B2!AE24,2)</f>
        <v>10891.9</v>
      </c>
      <c r="L11" s="499"/>
      <c r="M11" s="499">
        <f>ROUND(B1_B2!AG27-B1_B2!AG26-B1_B2!AG24,2)</f>
        <v>10815.9</v>
      </c>
      <c r="N11" s="480"/>
      <c r="P11" s="494"/>
      <c r="R11" s="478" t="str">
        <f t="shared" si="1"/>
        <v>Railway Transport/Infrastructure/Lines - Length operated/Length operated at 31.12 (km)/By track gauge/Standard gauge,A-I-02-05-15.1-0.0,10815,9,,</v>
      </c>
      <c r="S11" s="480"/>
    </row>
    <row r="12" spans="1:22" x14ac:dyDescent="0.25">
      <c r="A12" s="495" t="s">
        <v>835</v>
      </c>
      <c r="B12" s="496" t="s">
        <v>834</v>
      </c>
      <c r="C12" s="498"/>
      <c r="D12" s="498"/>
      <c r="E12" s="501">
        <v>0</v>
      </c>
      <c r="F12" s="501"/>
      <c r="G12" s="501">
        <v>2</v>
      </c>
      <c r="H12" s="501"/>
      <c r="I12" s="501">
        <v>4</v>
      </c>
      <c r="J12" s="501"/>
      <c r="K12" s="501">
        <v>6</v>
      </c>
      <c r="L12" s="501"/>
      <c r="M12" s="501">
        <v>8</v>
      </c>
      <c r="P12" s="494"/>
      <c r="R12" s="478" t="str">
        <f t="shared" si="1"/>
        <v>Railway Transport/Infrastructure/Lines - Length operated/Length operated at 31.12 (km)/By track gauge/Large gauge,A-I-02-05-15.2-0.0,8,,</v>
      </c>
      <c r="S12" s="480"/>
    </row>
    <row r="13" spans="1:22" x14ac:dyDescent="0.25">
      <c r="A13" s="495" t="s">
        <v>837</v>
      </c>
      <c r="B13" s="496" t="s">
        <v>836</v>
      </c>
      <c r="C13" s="498"/>
      <c r="D13" s="498"/>
      <c r="E13" s="499">
        <f>ROUND(B1_B2!Y24+B1_B2!Y26,2)</f>
        <v>65.3</v>
      </c>
      <c r="F13" s="499"/>
      <c r="G13" s="499">
        <f>ROUND(B1_B2!AA24+B1_B2!AA26,2)</f>
        <v>65.3</v>
      </c>
      <c r="H13" s="499"/>
      <c r="I13" s="499">
        <f>ROUND(B1_B2!AC24+B1_B2!AC26,2)</f>
        <v>65.3</v>
      </c>
      <c r="J13" s="499"/>
      <c r="K13" s="499">
        <f>ROUND(B1_B2!AE24+B1_B2!AE26,2)</f>
        <v>65.3</v>
      </c>
      <c r="L13" s="499"/>
      <c r="M13" s="499">
        <f>ROUND(B1_B2!AG24+B1_B2!AG26,2)</f>
        <v>65.3</v>
      </c>
      <c r="N13" s="480"/>
      <c r="P13" s="494"/>
      <c r="R13" s="478" t="str">
        <f t="shared" si="1"/>
        <v>Railway Transport/Infrastructure/Lines - Length operated/Length operated at 31.12 (km)/By track gauge/Narrow gauge,A-I-02-05-15.3-0.0,65,3,,</v>
      </c>
      <c r="S13" s="480"/>
    </row>
    <row r="14" spans="1:22" x14ac:dyDescent="0.25">
      <c r="A14" s="495" t="s">
        <v>839</v>
      </c>
      <c r="B14" s="496" t="s">
        <v>838</v>
      </c>
      <c r="C14" s="498"/>
      <c r="D14" s="498"/>
      <c r="E14" s="501">
        <v>0</v>
      </c>
      <c r="F14" s="501"/>
      <c r="G14" s="501">
        <v>2</v>
      </c>
      <c r="H14" s="501"/>
      <c r="I14" s="501">
        <v>4</v>
      </c>
      <c r="J14" s="501"/>
      <c r="K14" s="501">
        <v>6</v>
      </c>
      <c r="L14" s="501"/>
      <c r="M14" s="501">
        <v>8</v>
      </c>
      <c r="P14" s="494"/>
      <c r="R14" s="478" t="str">
        <f t="shared" si="1"/>
        <v>Railway Transport/Infrastructure/Lines - Length operated/Length operated at 31.12 (km)/By type of line/Dedicated high speed lines,A-I-02-05-82.1-0.0,8,,</v>
      </c>
      <c r="S14" s="480"/>
    </row>
    <row r="15" spans="1:22" x14ac:dyDescent="0.25">
      <c r="A15" s="495" t="s">
        <v>841</v>
      </c>
      <c r="B15" s="496" t="s">
        <v>840</v>
      </c>
      <c r="C15" s="498" t="s">
        <v>823</v>
      </c>
      <c r="D15" s="498"/>
      <c r="E15" s="501" t="s">
        <v>823</v>
      </c>
      <c r="F15" s="501"/>
      <c r="G15" s="501" t="s">
        <v>823</v>
      </c>
      <c r="H15" s="501"/>
      <c r="I15" s="501" t="s">
        <v>823</v>
      </c>
      <c r="J15" s="501"/>
      <c r="K15" s="501" t="s">
        <v>823</v>
      </c>
      <c r="L15" s="501"/>
      <c r="M15" s="501" t="s">
        <v>823</v>
      </c>
      <c r="P15" s="494"/>
      <c r="R15" s="478" t="str">
        <f t="shared" si="1"/>
        <v>Railway Transport/Infrastructure/Lines - Length operated/Length operated at 31.12 (km)/By type of line/Upgraded high speed lines,A-I-02-05-82.2-0.0,:,:,</v>
      </c>
      <c r="S15" s="480"/>
    </row>
    <row r="16" spans="1:22" x14ac:dyDescent="0.25">
      <c r="A16" s="495" t="s">
        <v>843</v>
      </c>
      <c r="B16" s="496" t="s">
        <v>842</v>
      </c>
      <c r="C16" s="498" t="s">
        <v>823</v>
      </c>
      <c r="D16" s="498"/>
      <c r="E16" s="501" t="s">
        <v>823</v>
      </c>
      <c r="F16" s="501"/>
      <c r="G16" s="501" t="s">
        <v>823</v>
      </c>
      <c r="H16" s="501"/>
      <c r="I16" s="501" t="s">
        <v>823</v>
      </c>
      <c r="J16" s="501"/>
      <c r="K16" s="501" t="s">
        <v>823</v>
      </c>
      <c r="L16" s="501"/>
      <c r="M16" s="501" t="s">
        <v>823</v>
      </c>
      <c r="P16" s="494"/>
      <c r="R16" s="478" t="str">
        <f t="shared" si="1"/>
        <v>Railway Transport/Infrastructure/Lines - Length operated/Length operated at 31.12 (km)/By type of line/Conventional lines,A-I-02-05-82.3-0.0,:,:,</v>
      </c>
      <c r="S16" s="480"/>
    </row>
    <row r="17" spans="1:19" x14ac:dyDescent="0.25">
      <c r="A17" s="495" t="s">
        <v>845</v>
      </c>
      <c r="B17" s="496" t="s">
        <v>844</v>
      </c>
      <c r="C17" s="498"/>
      <c r="D17" s="498"/>
      <c r="E17" s="499">
        <f>ROUND(B1_B2!Y27-B1_B2!Y37,2)</f>
        <v>3195</v>
      </c>
      <c r="F17" s="499"/>
      <c r="G17" s="499">
        <f>ROUND(B1_B2!AA27-B1_B2!AA37,2)</f>
        <v>3087</v>
      </c>
      <c r="H17" s="499"/>
      <c r="I17" s="499">
        <f>ROUND(B1_B2!AC27-B1_B2!AC37,2)</f>
        <v>2942</v>
      </c>
      <c r="J17" s="499"/>
      <c r="K17" s="499">
        <f>ROUND(B1_B2!AE27-B1_B2!AE37,2)</f>
        <v>2743</v>
      </c>
      <c r="L17" s="499"/>
      <c r="M17" s="499">
        <f>ROUND(B1_B2!AG27-B1_B2!AG37,2)</f>
        <v>2649</v>
      </c>
      <c r="N17" s="480"/>
      <c r="P17" s="494"/>
      <c r="R17" s="478" t="str">
        <f t="shared" si="1"/>
        <v>Railway Transport/Infrastructure/Lines ? Non electrified/Length operated at 31.12 (km)/Total,A-I-02-05-23.1-0.0,2649,,</v>
      </c>
      <c r="S17" s="480"/>
    </row>
    <row r="18" spans="1:19" x14ac:dyDescent="0.25">
      <c r="A18" s="495" t="s">
        <v>847</v>
      </c>
      <c r="B18" s="496" t="s">
        <v>846</v>
      </c>
      <c r="C18" s="498" t="s">
        <v>823</v>
      </c>
      <c r="D18" s="498"/>
      <c r="E18" s="501" t="s">
        <v>823</v>
      </c>
      <c r="F18" s="501"/>
      <c r="G18" s="501" t="s">
        <v>823</v>
      </c>
      <c r="H18" s="501"/>
      <c r="I18" s="501" t="s">
        <v>823</v>
      </c>
      <c r="J18" s="501"/>
      <c r="K18" s="501" t="s">
        <v>823</v>
      </c>
      <c r="L18" s="501"/>
      <c r="M18" s="501" t="s">
        <v>823</v>
      </c>
      <c r="P18" s="494"/>
      <c r="R18" s="478" t="str">
        <f t="shared" si="1"/>
        <v>Railway Transport/Infrastructure/Lines ? Non electrified/Length operated at 31.12 (km)/Total/By nature of traffic/Passenger only,A-I-02-05-23.1-11.1,:,:,</v>
      </c>
      <c r="S18" s="480"/>
    </row>
    <row r="19" spans="1:19" x14ac:dyDescent="0.25">
      <c r="A19" s="495" t="s">
        <v>849</v>
      </c>
      <c r="B19" s="496" t="s">
        <v>848</v>
      </c>
      <c r="C19" s="498" t="s">
        <v>823</v>
      </c>
      <c r="D19" s="498"/>
      <c r="E19" s="501" t="s">
        <v>823</v>
      </c>
      <c r="F19" s="501"/>
      <c r="G19" s="501" t="s">
        <v>823</v>
      </c>
      <c r="H19" s="501"/>
      <c r="I19" s="501" t="s">
        <v>823</v>
      </c>
      <c r="J19" s="501"/>
      <c r="K19" s="501" t="s">
        <v>823</v>
      </c>
      <c r="L19" s="501"/>
      <c r="M19" s="501" t="s">
        <v>823</v>
      </c>
      <c r="P19" s="494"/>
      <c r="R19" s="478" t="str">
        <f t="shared" si="1"/>
        <v>Railway Transport/Infrastructure/Lines ? Non electrified/Length operated at 31.12 (km)/Total/By nature of traffic/Freight only,A-I-02-05-23.1-11.2,:,:,</v>
      </c>
      <c r="S19" s="480"/>
    </row>
    <row r="20" spans="1:19" x14ac:dyDescent="0.25">
      <c r="A20" s="495" t="s">
        <v>851</v>
      </c>
      <c r="B20" s="496" t="s">
        <v>850</v>
      </c>
      <c r="C20" s="498" t="s">
        <v>823</v>
      </c>
      <c r="D20" s="498"/>
      <c r="E20" s="501" t="s">
        <v>823</v>
      </c>
      <c r="F20" s="501"/>
      <c r="G20" s="501" t="s">
        <v>823</v>
      </c>
      <c r="H20" s="501"/>
      <c r="I20" s="501" t="s">
        <v>823</v>
      </c>
      <c r="J20" s="501"/>
      <c r="K20" s="501" t="s">
        <v>823</v>
      </c>
      <c r="L20" s="501"/>
      <c r="M20" s="501" t="s">
        <v>823</v>
      </c>
      <c r="P20" s="494"/>
      <c r="R20" s="478" t="str">
        <f t="shared" si="1"/>
        <v>Railway Transport/Infrastructure/Lines ? Non electrified/Length operated at 31.12 (km)/Total/By nature of traffic/Passenger and freight,A-I-02-05-23.1-11.3,:,:,</v>
      </c>
      <c r="S20" s="480"/>
    </row>
    <row r="21" spans="1:19" x14ac:dyDescent="0.25">
      <c r="A21" s="495" t="s">
        <v>853</v>
      </c>
      <c r="B21" s="496" t="s">
        <v>852</v>
      </c>
      <c r="C21" s="498"/>
      <c r="D21" s="498"/>
      <c r="E21" s="499">
        <f>ROUND(B1_B2!Y23-B1_B2!Y33,2)</f>
        <v>3195</v>
      </c>
      <c r="F21" s="499"/>
      <c r="G21" s="499">
        <f>ROUND(B1_B2!AA23-B1_B2!AA33,2)</f>
        <v>3087</v>
      </c>
      <c r="H21" s="499"/>
      <c r="I21" s="499">
        <f>ROUND(B1_B2!AC23-B1_B2!AC33,2)</f>
        <v>2942</v>
      </c>
      <c r="J21" s="499"/>
      <c r="K21" s="499">
        <f>ROUND(B1_B2!AE23-B1_B2!AE33,2)</f>
        <v>2743</v>
      </c>
      <c r="L21" s="499"/>
      <c r="M21" s="499">
        <f>ROUND(B1_B2!AG23-B1_B2!AG33,2)</f>
        <v>2649</v>
      </c>
      <c r="N21" s="480"/>
      <c r="P21" s="494"/>
      <c r="R21" s="478" t="str">
        <f t="shared" si="1"/>
        <v>Railway Transport/Infrastructure/Lines ? Non electrified/Length operated at 31.12 (km)/Total/By number of tracks/Single track,A-I-02-05-23.1-12.1,2649,,</v>
      </c>
      <c r="S21" s="480"/>
    </row>
    <row r="22" spans="1:19" x14ac:dyDescent="0.25">
      <c r="A22" s="495" t="s">
        <v>855</v>
      </c>
      <c r="B22" s="496" t="s">
        <v>854</v>
      </c>
      <c r="C22" s="498"/>
      <c r="D22" s="498"/>
      <c r="E22" s="501">
        <v>0</v>
      </c>
      <c r="F22" s="501"/>
      <c r="G22" s="501">
        <v>2</v>
      </c>
      <c r="H22" s="501"/>
      <c r="I22" s="501">
        <v>4</v>
      </c>
      <c r="J22" s="501"/>
      <c r="K22" s="501">
        <v>6</v>
      </c>
      <c r="L22" s="501"/>
      <c r="M22" s="501">
        <v>8</v>
      </c>
      <c r="P22" s="494"/>
      <c r="R22" s="478" t="str">
        <f t="shared" si="1"/>
        <v>Railway Transport/Infrastructure/Lines ? Non electrified/Length operated at 31.12 (km)/Total/By number of tracks/Double track or more,A-I-02-05-23.1-12.2,8,,</v>
      </c>
      <c r="S22" s="480"/>
    </row>
    <row r="23" spans="1:19" x14ac:dyDescent="0.25">
      <c r="A23" s="495" t="s">
        <v>857</v>
      </c>
      <c r="B23" s="496" t="s">
        <v>856</v>
      </c>
      <c r="C23" s="498"/>
      <c r="D23" s="498"/>
      <c r="E23" s="499">
        <f>ROUND((B1_B2!Y27-B1_B2!Y26-B1_B2!Y24)-(B1_B2!Y37-B1_B2!Y36-B1_B2!Y34),2)</f>
        <v>3195</v>
      </c>
      <c r="F23" s="499"/>
      <c r="G23" s="499">
        <f>ROUND((B1_B2!AA27-B1_B2!AA26-B1_B2!AA24)-(B1_B2!AA37-B1_B2!AA36-B1_B2!AA34),2)</f>
        <v>3087</v>
      </c>
      <c r="H23" s="499"/>
      <c r="I23" s="499">
        <f>ROUND((B1_B2!AC27-B1_B2!AC26-B1_B2!AC24)-(B1_B2!AC37-B1_B2!AC36-B1_B2!AC34),2)</f>
        <v>2942</v>
      </c>
      <c r="J23" s="499"/>
      <c r="K23" s="499">
        <f>ROUND((B1_B2!AE27-B1_B2!AE26-B1_B2!AE24)-(B1_B2!AE37-B1_B2!AE36-B1_B2!AE34),2)</f>
        <v>2743</v>
      </c>
      <c r="L23" s="499"/>
      <c r="M23" s="499">
        <f>ROUND((B1_B2!AG27-B1_B2!AG26-B1_B2!AG24)-(B1_B2!AG37-B1_B2!AG36-B1_B2!AG34),2)</f>
        <v>2649</v>
      </c>
      <c r="N23" s="480"/>
      <c r="P23" s="494"/>
      <c r="R23" s="478" t="str">
        <f t="shared" si="1"/>
        <v>Railway Transport/Infrastructure/Lines ? Non electrified/Length operated at 31.12 (km)/Total/By track gauge/Standard gauge,A-I-02-05-23.1-15.1,2649,,</v>
      </c>
      <c r="S23" s="480"/>
    </row>
    <row r="24" spans="1:19" x14ac:dyDescent="0.25">
      <c r="A24" s="495" t="s">
        <v>859</v>
      </c>
      <c r="B24" s="496" t="s">
        <v>858</v>
      </c>
      <c r="C24" s="498"/>
      <c r="D24" s="498"/>
      <c r="E24" s="501">
        <v>0</v>
      </c>
      <c r="F24" s="501"/>
      <c r="G24" s="501">
        <v>0</v>
      </c>
      <c r="H24" s="501"/>
      <c r="I24" s="501">
        <v>0</v>
      </c>
      <c r="J24" s="501"/>
      <c r="K24" s="501">
        <v>0</v>
      </c>
      <c r="L24" s="501"/>
      <c r="M24" s="501">
        <v>0</v>
      </c>
      <c r="P24" s="494"/>
      <c r="R24" s="478" t="str">
        <f t="shared" si="1"/>
        <v>Railway Transport/Infrastructure/Lines ? Non electrified/Length operated at 31.12 (km)/Total/By track gauge/Large gauge,A-I-02-05-23.1-15.2,0,,</v>
      </c>
      <c r="S24" s="480"/>
    </row>
    <row r="25" spans="1:19" x14ac:dyDescent="0.25">
      <c r="A25" s="495" t="s">
        <v>861</v>
      </c>
      <c r="B25" s="496" t="s">
        <v>860</v>
      </c>
      <c r="C25" s="498"/>
      <c r="D25" s="498"/>
      <c r="E25" s="501">
        <v>0</v>
      </c>
      <c r="F25" s="501"/>
      <c r="G25" s="501">
        <v>0</v>
      </c>
      <c r="H25" s="501"/>
      <c r="I25" s="501">
        <v>0</v>
      </c>
      <c r="J25" s="501"/>
      <c r="K25" s="501">
        <v>0</v>
      </c>
      <c r="L25" s="501"/>
      <c r="M25" s="501">
        <v>0</v>
      </c>
      <c r="P25" s="494"/>
      <c r="R25" s="478" t="str">
        <f t="shared" si="1"/>
        <v>Railway Transport/Infrastructure/Lines ? Non electrified/Length operated at 31.12 (km)/Total/By track gauge/Narrow gauge,A-I-02-05-23.1-15.3,0,,</v>
      </c>
      <c r="S25" s="480"/>
    </row>
    <row r="26" spans="1:19" x14ac:dyDescent="0.25">
      <c r="A26" s="495" t="s">
        <v>863</v>
      </c>
      <c r="B26" s="496" t="s">
        <v>862</v>
      </c>
      <c r="C26" s="498"/>
      <c r="D26" s="498"/>
      <c r="E26" s="499">
        <f>ROUND(B1_B2!Y37,2)</f>
        <v>7965.2</v>
      </c>
      <c r="F26" s="499"/>
      <c r="G26" s="499">
        <f>ROUND(B1_B2!AA37,2)</f>
        <v>8119.2</v>
      </c>
      <c r="H26" s="499"/>
      <c r="I26" s="499">
        <f>ROUND(B1_B2!AC37,2)</f>
        <v>8194.2000000000007</v>
      </c>
      <c r="J26" s="499"/>
      <c r="K26" s="499">
        <f>ROUND(B1_B2!AE37,2)</f>
        <v>8214.2000000000007</v>
      </c>
      <c r="L26" s="499"/>
      <c r="M26" s="499">
        <f>ROUND(B1_B2!AG37,2)</f>
        <v>8232.2000000000007</v>
      </c>
      <c r="N26" s="480"/>
      <c r="P26" s="494"/>
      <c r="R26" s="478" t="str">
        <f t="shared" si="1"/>
        <v>Railway Transport/Infrastructure/Lines ? Electrified/Length operated at 31.12 (km)/Total,A-I-02-05-23.2-0.0,8232,2,,</v>
      </c>
      <c r="S26" s="480"/>
    </row>
    <row r="27" spans="1:19" x14ac:dyDescent="0.25">
      <c r="A27" s="495" t="s">
        <v>865</v>
      </c>
      <c r="B27" s="496" t="s">
        <v>864</v>
      </c>
      <c r="C27" s="498" t="s">
        <v>823</v>
      </c>
      <c r="D27" s="498"/>
      <c r="E27" s="501" t="s">
        <v>823</v>
      </c>
      <c r="F27" s="501"/>
      <c r="G27" s="501" t="s">
        <v>823</v>
      </c>
      <c r="H27" s="501"/>
      <c r="I27" s="501" t="s">
        <v>823</v>
      </c>
      <c r="J27" s="501"/>
      <c r="K27" s="501" t="s">
        <v>823</v>
      </c>
      <c r="L27" s="501"/>
      <c r="M27" s="501" t="s">
        <v>823</v>
      </c>
      <c r="P27" s="494"/>
      <c r="R27" s="478" t="str">
        <f t="shared" si="1"/>
        <v>Railway Transport/Infrastructure/Lines ? Electrified/Length operated at 31.12 (km)/Total/By nature of traffic/Passenger only,A-I-02-05-23.2-11.1,:,:,</v>
      </c>
      <c r="S27" s="480"/>
    </row>
    <row r="28" spans="1:19" x14ac:dyDescent="0.25">
      <c r="A28" s="495" t="s">
        <v>867</v>
      </c>
      <c r="B28" s="496" t="s">
        <v>866</v>
      </c>
      <c r="C28" s="498" t="s">
        <v>823</v>
      </c>
      <c r="D28" s="498"/>
      <c r="E28" s="501" t="s">
        <v>823</v>
      </c>
      <c r="F28" s="501"/>
      <c r="G28" s="501" t="s">
        <v>823</v>
      </c>
      <c r="H28" s="501"/>
      <c r="I28" s="501" t="s">
        <v>823</v>
      </c>
      <c r="J28" s="501"/>
      <c r="K28" s="501" t="s">
        <v>823</v>
      </c>
      <c r="L28" s="501"/>
      <c r="M28" s="501" t="s">
        <v>823</v>
      </c>
      <c r="P28" s="494"/>
      <c r="R28" s="478" t="str">
        <f t="shared" si="1"/>
        <v>Railway Transport/Infrastructure/Lines ? Electrified/Length operated at 31.12 (km)/Total/By nature of traffic/Freight only,A-I-02-05-23.2-11.2,:,:,</v>
      </c>
      <c r="S28" s="480"/>
    </row>
    <row r="29" spans="1:19" x14ac:dyDescent="0.25">
      <c r="A29" s="495" t="s">
        <v>869</v>
      </c>
      <c r="B29" s="496" t="s">
        <v>868</v>
      </c>
      <c r="C29" s="498" t="s">
        <v>823</v>
      </c>
      <c r="D29" s="498"/>
      <c r="E29" s="501" t="s">
        <v>823</v>
      </c>
      <c r="F29" s="501"/>
      <c r="G29" s="501" t="s">
        <v>823</v>
      </c>
      <c r="H29" s="501"/>
      <c r="I29" s="501" t="s">
        <v>823</v>
      </c>
      <c r="J29" s="501"/>
      <c r="K29" s="501" t="s">
        <v>823</v>
      </c>
      <c r="L29" s="501"/>
      <c r="M29" s="501" t="s">
        <v>823</v>
      </c>
      <c r="P29" s="494"/>
      <c r="R29" s="478" t="str">
        <f t="shared" si="1"/>
        <v>Railway Transport/Infrastructure/Lines ? Electrified/Length operated at 31.12 (km)/Total/By nature of traffic/Passenger and freight,A-I-02-05-23.2-11.3,:,:,</v>
      </c>
      <c r="S29" s="480"/>
    </row>
    <row r="30" spans="1:19" x14ac:dyDescent="0.25">
      <c r="A30" s="495" t="s">
        <v>871</v>
      </c>
      <c r="B30" s="496" t="s">
        <v>870</v>
      </c>
      <c r="C30" s="498"/>
      <c r="D30" s="498"/>
      <c r="E30" s="499">
        <f>ROUND(B1_B2!Y33,2)</f>
        <v>6100.6</v>
      </c>
      <c r="F30" s="499"/>
      <c r="G30" s="499">
        <f>ROUND(B1_B2!AA33,2)</f>
        <v>6233.6</v>
      </c>
      <c r="H30" s="499"/>
      <c r="I30" s="499">
        <f>ROUND(B1_B2!AC33,2)</f>
        <v>6247.6</v>
      </c>
      <c r="J30" s="499"/>
      <c r="K30" s="499">
        <f>ROUND(B1_B2!AE33,2)</f>
        <v>6266.6</v>
      </c>
      <c r="L30" s="499"/>
      <c r="M30" s="499">
        <f>ROUND(B1_B2!AG33,2)</f>
        <v>6282.6</v>
      </c>
      <c r="N30" s="489"/>
      <c r="P30" s="494"/>
      <c r="R30" s="478" t="str">
        <f t="shared" si="1"/>
        <v>Railway Transport/Infrastructure/Lines ? Electrified/Length operated at 31.12 (km)/Total/By number of tracks/Single track,A-I-02-05-23.2-12.1,6282,6,,</v>
      </c>
      <c r="S30" s="480"/>
    </row>
    <row r="31" spans="1:19" x14ac:dyDescent="0.25">
      <c r="A31" s="495" t="s">
        <v>873</v>
      </c>
      <c r="B31" s="496" t="s">
        <v>872</v>
      </c>
      <c r="C31" s="498"/>
      <c r="D31" s="498"/>
      <c r="E31" s="499">
        <f>ROUND(B1_B2!Y35,2)</f>
        <v>1864.6</v>
      </c>
      <c r="F31" s="499"/>
      <c r="G31" s="499">
        <f>ROUND(B1_B2!AA35,2)</f>
        <v>1885.6</v>
      </c>
      <c r="H31" s="499"/>
      <c r="I31" s="499">
        <f>ROUND(B1_B2!AC35,2)</f>
        <v>1946.6</v>
      </c>
      <c r="J31" s="499"/>
      <c r="K31" s="499">
        <f>ROUND(B1_B2!AE35,2)</f>
        <v>1947.6</v>
      </c>
      <c r="L31" s="499"/>
      <c r="M31" s="499">
        <f>ROUND(B1_B2!AG35,2)</f>
        <v>1949.6</v>
      </c>
      <c r="N31" s="489"/>
      <c r="P31" s="494"/>
      <c r="R31" s="478" t="str">
        <f t="shared" si="1"/>
        <v>Railway Transport/Infrastructure/Lines ? Electrified/Length operated at 31.12 (km)/Total/By number of tracks/Double track or more,A-I-02-05-23.2-12.2,1949,6,,</v>
      </c>
      <c r="S31" s="480"/>
    </row>
    <row r="32" spans="1:19" x14ac:dyDescent="0.25">
      <c r="A32" s="495" t="s">
        <v>875</v>
      </c>
      <c r="B32" s="496" t="s">
        <v>874</v>
      </c>
      <c r="C32" s="498"/>
      <c r="D32" s="498"/>
      <c r="E32" s="499">
        <f>ROUND(B1_B2!Y37-B1_B2!Y36-B1_B2!Y34,2)</f>
        <v>7899.9</v>
      </c>
      <c r="F32" s="499"/>
      <c r="G32" s="499">
        <f>ROUND(B1_B2!AA37-B1_B2!AA36-B1_B2!AA34,2)</f>
        <v>8053.9</v>
      </c>
      <c r="H32" s="499"/>
      <c r="I32" s="499">
        <f>ROUND(B1_B2!AC37-B1_B2!AC36-B1_B2!AC34,2)</f>
        <v>8128.9</v>
      </c>
      <c r="J32" s="499"/>
      <c r="K32" s="499">
        <f>ROUND(B1_B2!AE37-B1_B2!AE36-B1_B2!AE34,2)</f>
        <v>8148.9</v>
      </c>
      <c r="L32" s="499"/>
      <c r="M32" s="499">
        <f>ROUND(B1_B2!AG37-B1_B2!AG36-B1_B2!AG34,2)</f>
        <v>8166.9</v>
      </c>
      <c r="N32" s="489"/>
      <c r="P32" s="494"/>
      <c r="R32" s="478" t="str">
        <f t="shared" si="1"/>
        <v>Railway Transport/Infrastructure/Lines ? Electrified/Length operated at 31.12 (km)/Total/By track gauge/Standard gauge,A-I-02-05-23.2-15.1,8166,9,,</v>
      </c>
      <c r="S32" s="480"/>
    </row>
    <row r="33" spans="1:19" x14ac:dyDescent="0.25">
      <c r="A33" s="495" t="s">
        <v>877</v>
      </c>
      <c r="B33" s="496" t="s">
        <v>876</v>
      </c>
      <c r="C33" s="498"/>
      <c r="D33" s="498"/>
      <c r="E33" s="501">
        <v>0</v>
      </c>
      <c r="F33" s="501"/>
      <c r="G33" s="501">
        <v>2</v>
      </c>
      <c r="H33" s="501"/>
      <c r="I33" s="501">
        <v>4</v>
      </c>
      <c r="J33" s="501"/>
      <c r="K33" s="501">
        <v>6</v>
      </c>
      <c r="L33" s="501"/>
      <c r="M33" s="501">
        <v>8</v>
      </c>
      <c r="P33" s="494"/>
      <c r="R33" s="478" t="str">
        <f t="shared" si="1"/>
        <v>Railway Transport/Infrastructure/Lines ? Electrified/Length operated at 31.12 (km)/Total/By track gauge/Large gauge,A-I-02-05-23.2-15.2,8,,</v>
      </c>
      <c r="S33" s="480"/>
    </row>
    <row r="34" spans="1:19" x14ac:dyDescent="0.25">
      <c r="A34" s="495" t="s">
        <v>879</v>
      </c>
      <c r="B34" s="496" t="s">
        <v>878</v>
      </c>
      <c r="C34" s="498"/>
      <c r="D34" s="498"/>
      <c r="E34" s="499">
        <f>ROUND(B1_B2!Y34+B1_B2!Y36,2)</f>
        <v>65.3</v>
      </c>
      <c r="F34" s="499"/>
      <c r="G34" s="499">
        <f>ROUND(B1_B2!AA34+B1_B2!AA36,2)</f>
        <v>65.3</v>
      </c>
      <c r="H34" s="499"/>
      <c r="I34" s="499">
        <f>ROUND(B1_B2!AC34+B1_B2!AC36,2)</f>
        <v>65.3</v>
      </c>
      <c r="J34" s="499"/>
      <c r="K34" s="499">
        <f>ROUND(B1_B2!AE34+B1_B2!AE36,2)</f>
        <v>65.3</v>
      </c>
      <c r="L34" s="499"/>
      <c r="M34" s="499">
        <f>ROUND(B1_B2!AG34+B1_B2!AG36,2)</f>
        <v>65.3</v>
      </c>
      <c r="N34" s="480"/>
      <c r="P34" s="494"/>
      <c r="R34" s="478" t="str">
        <f t="shared" si="1"/>
        <v>Railway Transport/Infrastructure/Lines ? Electrified/Length operated at 31.12 (km)/Total/By track gauge/Narrow gauge,A-I-02-05-23.2-15.3,65,3,,</v>
      </c>
      <c r="S34" s="480"/>
    </row>
    <row r="35" spans="1:19" x14ac:dyDescent="0.25">
      <c r="A35" s="495" t="s">
        <v>881</v>
      </c>
      <c r="B35" s="496" t="s">
        <v>880</v>
      </c>
      <c r="C35" s="498"/>
      <c r="D35" s="498"/>
      <c r="E35" s="501">
        <v>0</v>
      </c>
      <c r="F35" s="501"/>
      <c r="G35" s="501">
        <v>2</v>
      </c>
      <c r="H35" s="501"/>
      <c r="I35" s="501">
        <v>4</v>
      </c>
      <c r="J35" s="501"/>
      <c r="K35" s="501">
        <v>6</v>
      </c>
      <c r="L35" s="501"/>
      <c r="M35" s="501">
        <v>8</v>
      </c>
      <c r="P35" s="494"/>
      <c r="R35" s="478" t="str">
        <f t="shared" si="1"/>
        <v>Railway Transport/Infrastructure/Lines ? Electrified/Length operated at 31.12 (km)/Total/By type of current/50 Hz/25000 V,A-I-02-05-23.2-19.1,8,,</v>
      </c>
      <c r="S35" s="480"/>
    </row>
    <row r="36" spans="1:19" x14ac:dyDescent="0.25">
      <c r="A36" s="495" t="s">
        <v>883</v>
      </c>
      <c r="B36" s="496" t="s">
        <v>882</v>
      </c>
      <c r="C36" s="498"/>
      <c r="D36" s="498"/>
      <c r="E36" s="499">
        <f>ROUND(B1_B2!Y37,2)</f>
        <v>7965.2</v>
      </c>
      <c r="F36" s="499"/>
      <c r="G36" s="499">
        <f>ROUND(B1_B2!AA37,2)</f>
        <v>8119.2</v>
      </c>
      <c r="H36" s="499"/>
      <c r="I36" s="499">
        <f>ROUND(B1_B2!AC37,2)</f>
        <v>8194.2000000000007</v>
      </c>
      <c r="J36" s="499"/>
      <c r="K36" s="499">
        <f>ROUND(B1_B2!AE37,2)</f>
        <v>8214.2000000000007</v>
      </c>
      <c r="L36" s="499"/>
      <c r="M36" s="499">
        <f>ROUND(B1_B2!AG37,2)</f>
        <v>8232.2000000000007</v>
      </c>
      <c r="N36" s="489"/>
      <c r="P36" s="494"/>
      <c r="R36" s="478" t="str">
        <f t="shared" si="1"/>
        <v>Railway Transport/Infrastructure/Lines ? Electrified/Length operated at 31.12 (km)/Total/By type of current/16 2/3 Hz/15000 V,A-I-02-05-23.2-19.2,8232,2,,</v>
      </c>
      <c r="S36" s="480"/>
    </row>
    <row r="37" spans="1:19" x14ac:dyDescent="0.25">
      <c r="A37" s="495" t="s">
        <v>885</v>
      </c>
      <c r="B37" s="496" t="s">
        <v>884</v>
      </c>
      <c r="C37" s="498"/>
      <c r="D37" s="498"/>
      <c r="E37" s="501">
        <v>0</v>
      </c>
      <c r="F37" s="501"/>
      <c r="G37" s="501">
        <v>0</v>
      </c>
      <c r="H37" s="501"/>
      <c r="I37" s="501">
        <v>0</v>
      </c>
      <c r="J37" s="501"/>
      <c r="K37" s="501">
        <v>0</v>
      </c>
      <c r="L37" s="501"/>
      <c r="M37" s="501">
        <v>0</v>
      </c>
      <c r="P37" s="494"/>
      <c r="R37" s="478" t="str">
        <f t="shared" si="1"/>
        <v>Railway Transport/Infrastructure/Lines ? Electrified/Length operated at 31.12 (km)/Total/By type of current/Other alternative current- please specify,A-I-02-05-23.2-19.3,0,,</v>
      </c>
      <c r="S37" s="480"/>
    </row>
    <row r="38" spans="1:19" x14ac:dyDescent="0.25">
      <c r="A38" s="495" t="s">
        <v>887</v>
      </c>
      <c r="B38" s="496" t="s">
        <v>886</v>
      </c>
      <c r="C38" s="498"/>
      <c r="D38" s="498"/>
      <c r="E38" s="501">
        <v>0</v>
      </c>
      <c r="F38" s="501"/>
      <c r="G38" s="501">
        <v>0</v>
      </c>
      <c r="H38" s="501"/>
      <c r="I38" s="501">
        <v>0</v>
      </c>
      <c r="J38" s="501"/>
      <c r="K38" s="501">
        <v>0</v>
      </c>
      <c r="L38" s="501"/>
      <c r="M38" s="501">
        <v>0</v>
      </c>
      <c r="P38" s="494"/>
      <c r="R38" s="478" t="str">
        <f t="shared" si="1"/>
        <v>Railway Transport/Infrastructure/Lines ? Electrified/Length operated at 31.12 (km)/Total/By type of current/DC 3000 V,A-I-02-05-23.2-19.4,0,,</v>
      </c>
      <c r="S38" s="480"/>
    </row>
    <row r="39" spans="1:19" x14ac:dyDescent="0.25">
      <c r="A39" s="495" t="s">
        <v>889</v>
      </c>
      <c r="B39" s="496" t="s">
        <v>888</v>
      </c>
      <c r="C39" s="498"/>
      <c r="D39" s="498"/>
      <c r="E39" s="501">
        <v>0</v>
      </c>
      <c r="F39" s="501"/>
      <c r="G39" s="501">
        <v>0</v>
      </c>
      <c r="H39" s="501"/>
      <c r="I39" s="501">
        <v>0</v>
      </c>
      <c r="J39" s="501"/>
      <c r="K39" s="501">
        <v>0</v>
      </c>
      <c r="L39" s="501"/>
      <c r="M39" s="501">
        <v>0</v>
      </c>
      <c r="P39" s="494"/>
      <c r="R39" s="478" t="str">
        <f t="shared" si="1"/>
        <v>Railway Transport/Infrastructure/Lines ? Electrified/Length operated at 31.12 (km)/Total/By type of current/DC 1500 V,A-I-02-05-23.2-19.5,0,,</v>
      </c>
      <c r="S39" s="480"/>
    </row>
    <row r="40" spans="1:19" x14ac:dyDescent="0.25">
      <c r="A40" s="495" t="s">
        <v>891</v>
      </c>
      <c r="B40" s="496" t="s">
        <v>890</v>
      </c>
      <c r="C40" s="498"/>
      <c r="D40" s="498"/>
      <c r="E40" s="501">
        <v>0</v>
      </c>
      <c r="F40" s="501"/>
      <c r="G40" s="501">
        <v>0</v>
      </c>
      <c r="H40" s="501"/>
      <c r="I40" s="501">
        <v>0</v>
      </c>
      <c r="J40" s="501"/>
      <c r="K40" s="501">
        <v>0</v>
      </c>
      <c r="L40" s="501"/>
      <c r="M40" s="501">
        <v>0</v>
      </c>
      <c r="P40" s="494"/>
      <c r="R40" s="478" t="str">
        <f t="shared" si="1"/>
        <v>Railway Transport/Infrastructure/Lines ? Electrified/Length operated at 31.12 (km)/Total/By type of current/Other direct current (DC)- please specify,A-I-02-05-23.2-19.6,0,,</v>
      </c>
      <c r="S40" s="480"/>
    </row>
    <row r="41" spans="1:19" x14ac:dyDescent="0.25">
      <c r="A41" s="495" t="s">
        <v>893</v>
      </c>
      <c r="B41" s="496" t="s">
        <v>892</v>
      </c>
      <c r="C41" s="498"/>
      <c r="D41" s="498"/>
      <c r="E41" s="499">
        <f>ROUND('C1_C2_C3'!Y16+'C1_C2_C3'!Y17,2)</f>
        <v>677</v>
      </c>
      <c r="F41" s="499"/>
      <c r="G41" s="499">
        <f>ROUND('C1_C2_C3'!AA16+'C1_C2_C3'!AA17,2)</f>
        <v>691</v>
      </c>
      <c r="H41" s="499"/>
      <c r="I41" s="499">
        <f>ROUND('C1_C2_C3'!AC16+'C1_C2_C3'!AC17,2)</f>
        <v>674</v>
      </c>
      <c r="J41" s="499"/>
      <c r="K41" s="499">
        <f>ROUND('C1_C2_C3'!AE16+'C1_C2_C3'!AE17,2)</f>
        <v>647</v>
      </c>
      <c r="L41" s="499"/>
      <c r="M41" s="499">
        <f>ROUND('C1_C2_C3'!AG16+'C1_C2_C3'!AG17,2)</f>
        <v>643</v>
      </c>
      <c r="N41" s="480"/>
      <c r="P41" s="494"/>
      <c r="R41" s="478" t="str">
        <f t="shared" si="1"/>
        <v>Railway Transport/Transport Equipment/Locomotives/Number at 31.12/Total,A-II-01-07-0.0-0.0,643,,</v>
      </c>
      <c r="S41" s="480"/>
    </row>
    <row r="42" spans="1:19" x14ac:dyDescent="0.25">
      <c r="A42" s="495" t="s">
        <v>895</v>
      </c>
      <c r="B42" s="496" t="s">
        <v>894</v>
      </c>
      <c r="C42" s="498"/>
      <c r="D42" s="498"/>
      <c r="E42" s="499">
        <f>ROUND('C1_C2_C3'!Y16,2)</f>
        <v>458</v>
      </c>
      <c r="F42" s="499"/>
      <c r="G42" s="499">
        <f>ROUND('C1_C2_C3'!AA16,2)</f>
        <v>470</v>
      </c>
      <c r="H42" s="499"/>
      <c r="I42" s="499">
        <f>ROUND('C1_C2_C3'!AC16,2)</f>
        <v>455</v>
      </c>
      <c r="J42" s="499"/>
      <c r="K42" s="499">
        <f>ROUND('C1_C2_C3'!AE16,2)</f>
        <v>436</v>
      </c>
      <c r="L42" s="499"/>
      <c r="M42" s="499">
        <f>ROUND('C1_C2_C3'!AG16,2)</f>
        <v>436</v>
      </c>
      <c r="N42" s="480"/>
      <c r="P42" s="494"/>
      <c r="R42" s="478" t="str">
        <f t="shared" si="1"/>
        <v>Railway Transport/Transport Equipment/Locomotives/Number at 31.12/By source of power/Electric,A-II-01-07-14.1-0.0,436,,</v>
      </c>
      <c r="S42" s="480"/>
    </row>
    <row r="43" spans="1:19" x14ac:dyDescent="0.25">
      <c r="A43" s="495" t="s">
        <v>897</v>
      </c>
      <c r="B43" s="496" t="s">
        <v>896</v>
      </c>
      <c r="C43" s="498"/>
      <c r="D43" s="498"/>
      <c r="E43" s="499">
        <f>ROUND('C1_C2_C3'!Y17,2)</f>
        <v>219</v>
      </c>
      <c r="F43" s="499"/>
      <c r="G43" s="499">
        <f>ROUND('C1_C2_C3'!AA17,2)</f>
        <v>221</v>
      </c>
      <c r="H43" s="499"/>
      <c r="I43" s="499">
        <f>ROUND('C1_C2_C3'!AC17,2)</f>
        <v>219</v>
      </c>
      <c r="J43" s="499"/>
      <c r="K43" s="499">
        <f>ROUND('C1_C2_C3'!AE17,2)</f>
        <v>211</v>
      </c>
      <c r="L43" s="499"/>
      <c r="M43" s="499">
        <f>ROUND('C1_C2_C3'!AG17,2)</f>
        <v>207</v>
      </c>
      <c r="N43" s="480"/>
      <c r="P43" s="494"/>
      <c r="R43" s="478" t="str">
        <f t="shared" si="1"/>
        <v>Railway Transport/Transport Equipment/Locomotives/Number at 31.12/By source of power/Diesel,A-II-01-07-14.2-0.0,207,,</v>
      </c>
      <c r="S43" s="480"/>
    </row>
    <row r="44" spans="1:19" x14ac:dyDescent="0.25">
      <c r="A44" s="495" t="s">
        <v>899</v>
      </c>
      <c r="B44" s="496" t="s">
        <v>898</v>
      </c>
      <c r="C44" s="498" t="s">
        <v>823</v>
      </c>
      <c r="D44" s="498"/>
      <c r="E44" s="501" t="s">
        <v>823</v>
      </c>
      <c r="F44" s="501"/>
      <c r="G44" s="501" t="s">
        <v>823</v>
      </c>
      <c r="H44" s="501"/>
      <c r="I44" s="501" t="s">
        <v>823</v>
      </c>
      <c r="J44" s="501"/>
      <c r="K44" s="501" t="s">
        <v>823</v>
      </c>
      <c r="L44" s="501"/>
      <c r="M44" s="501" t="s">
        <v>823</v>
      </c>
      <c r="P44" s="494"/>
      <c r="R44" s="478" t="str">
        <f t="shared" si="1"/>
        <v>Railway Transport/Transport Equipment/Locomotives/Tractive power at 31.12 (1000 kW)/Total,A-II-01-20-0.0-0.0,:,:,</v>
      </c>
      <c r="S44" s="480"/>
    </row>
    <row r="45" spans="1:19" x14ac:dyDescent="0.25">
      <c r="A45" s="495" t="s">
        <v>901</v>
      </c>
      <c r="B45" s="496" t="s">
        <v>900</v>
      </c>
      <c r="C45" s="498" t="s">
        <v>823</v>
      </c>
      <c r="D45" s="498"/>
      <c r="E45" s="501" t="s">
        <v>823</v>
      </c>
      <c r="F45" s="501"/>
      <c r="G45" s="501" t="s">
        <v>823</v>
      </c>
      <c r="H45" s="501"/>
      <c r="I45" s="501" t="s">
        <v>823</v>
      </c>
      <c r="J45" s="501"/>
      <c r="K45" s="501" t="s">
        <v>823</v>
      </c>
      <c r="L45" s="501"/>
      <c r="M45" s="501" t="s">
        <v>823</v>
      </c>
      <c r="P45" s="494"/>
      <c r="R45" s="478" t="str">
        <f t="shared" si="1"/>
        <v>Railway Transport/Transport Equipment/Locomotives/Tractive power at 31.12 (1000 kW)/By source of power/Electric,A-II-01-20-14.1-0.0,:,:,</v>
      </c>
      <c r="S45" s="480"/>
    </row>
    <row r="46" spans="1:19" x14ac:dyDescent="0.25">
      <c r="A46" s="495" t="s">
        <v>903</v>
      </c>
      <c r="B46" s="496" t="s">
        <v>902</v>
      </c>
      <c r="C46" s="498" t="s">
        <v>823</v>
      </c>
      <c r="D46" s="498"/>
      <c r="E46" s="501" t="s">
        <v>823</v>
      </c>
      <c r="F46" s="501"/>
      <c r="G46" s="501" t="s">
        <v>823</v>
      </c>
      <c r="H46" s="501"/>
      <c r="I46" s="501" t="s">
        <v>823</v>
      </c>
      <c r="J46" s="501"/>
      <c r="K46" s="501" t="s">
        <v>823</v>
      </c>
      <c r="L46" s="501"/>
      <c r="M46" s="501" t="s">
        <v>823</v>
      </c>
      <c r="P46" s="494"/>
      <c r="R46" s="478" t="str">
        <f t="shared" si="1"/>
        <v>Railway Transport/Transport Equipment/Locomotives/Tractive power at 31.12 (1000 kW)/By source of power/Diesel,A-II-01-20-14.2-0.0,:,:,</v>
      </c>
      <c r="S46" s="480"/>
    </row>
    <row r="47" spans="1:19" x14ac:dyDescent="0.25">
      <c r="A47" s="495" t="s">
        <v>905</v>
      </c>
      <c r="B47" s="496" t="s">
        <v>904</v>
      </c>
      <c r="C47" s="498"/>
      <c r="D47" s="498"/>
      <c r="E47" s="499">
        <f>ROUND('C1_C2_C3'!Y68,2)</f>
        <v>1250</v>
      </c>
      <c r="F47" s="499"/>
      <c r="G47" s="499">
        <f>ROUND('C1_C2_C3'!AA68,2)</f>
        <v>1336</v>
      </c>
      <c r="H47" s="499"/>
      <c r="I47" s="499">
        <f>ROUND('C1_C2_C3'!AC68,2)</f>
        <v>1611</v>
      </c>
      <c r="J47" s="499"/>
      <c r="K47" s="499">
        <f>ROUND('C1_C2_C3'!AE68,2)</f>
        <v>1684</v>
      </c>
      <c r="L47" s="499"/>
      <c r="M47" s="499">
        <f>ROUND('C1_C2_C3'!AG68,2)</f>
        <v>1768</v>
      </c>
      <c r="N47" s="480"/>
      <c r="P47" s="494"/>
      <c r="R47" s="478" t="str">
        <f t="shared" si="1"/>
        <v>Railway Transport/Transport Equipment/Railcars/Number at 31.12/Total,A-II-02-07-0.0-0.0,1768,,</v>
      </c>
      <c r="S47" s="480"/>
    </row>
    <row r="48" spans="1:19" x14ac:dyDescent="0.25">
      <c r="A48" s="495" t="s">
        <v>907</v>
      </c>
      <c r="B48" s="496" t="s">
        <v>906</v>
      </c>
      <c r="C48" s="498"/>
      <c r="D48" s="498"/>
      <c r="E48" s="499">
        <f>ROUND('C1_C2_C3'!Y50,)</f>
        <v>1151</v>
      </c>
      <c r="F48" s="499"/>
      <c r="G48" s="499">
        <f>ROUND('C1_C2_C3'!AA50,)</f>
        <v>1240</v>
      </c>
      <c r="H48" s="499"/>
      <c r="I48" s="499">
        <f>ROUND('C1_C2_C3'!AC50,)</f>
        <v>1521</v>
      </c>
      <c r="J48" s="499"/>
      <c r="K48" s="499">
        <f>ROUND('C1_C2_C3'!AE50,)</f>
        <v>1601</v>
      </c>
      <c r="L48" s="499"/>
      <c r="M48" s="499">
        <f>ROUND('C1_C2_C3'!AG50,)</f>
        <v>1687</v>
      </c>
      <c r="N48" s="480"/>
      <c r="P48" s="494"/>
      <c r="R48" s="478" t="str">
        <f t="shared" si="1"/>
        <v>Railway Transport/Transport Equipment/Railcars/Number at 31.12/By source of power/Electric,A-II-02-07-76.1-0.0,1687,,</v>
      </c>
      <c r="S48" s="480"/>
    </row>
    <row r="49" spans="1:19" x14ac:dyDescent="0.25">
      <c r="A49" s="495" t="s">
        <v>909</v>
      </c>
      <c r="B49" s="496" t="s">
        <v>908</v>
      </c>
      <c r="C49" s="498"/>
      <c r="D49" s="498"/>
      <c r="E49" s="499">
        <f>ROUND('C1_C2_C3'!Y61+'C1_C2_C3'!Y62,2)</f>
        <v>99</v>
      </c>
      <c r="F49" s="499"/>
      <c r="G49" s="499">
        <f>ROUND('C1_C2_C3'!AA61+'C1_C2_C3'!AA62,2)</f>
        <v>96</v>
      </c>
      <c r="H49" s="499"/>
      <c r="I49" s="499">
        <f>ROUND('C1_C2_C3'!AC61+'C1_C2_C3'!AC62,2)</f>
        <v>90</v>
      </c>
      <c r="J49" s="499"/>
      <c r="K49" s="499">
        <f>ROUND('C1_C2_C3'!AE61+'C1_C2_C3'!AE62,2)</f>
        <v>83</v>
      </c>
      <c r="L49" s="499"/>
      <c r="M49" s="499">
        <f>ROUND('C1_C2_C3'!AG61+'C1_C2_C3'!AG62,2)</f>
        <v>81</v>
      </c>
      <c r="N49" s="480"/>
      <c r="P49" s="494"/>
      <c r="R49" s="478" t="str">
        <f t="shared" si="1"/>
        <v>Railway Transport/Transport Equipment/Railcars/Number at 31.12/By source of power/Diesel,A-II-02-07-76.2-0.0,81,,</v>
      </c>
      <c r="S49" s="480"/>
    </row>
    <row r="50" spans="1:19" x14ac:dyDescent="0.25">
      <c r="A50" s="495" t="s">
        <v>911</v>
      </c>
      <c r="B50" s="496" t="s">
        <v>910</v>
      </c>
      <c r="C50" s="498" t="s">
        <v>823</v>
      </c>
      <c r="D50" s="498"/>
      <c r="E50" s="501" t="s">
        <v>823</v>
      </c>
      <c r="F50" s="501"/>
      <c r="G50" s="501" t="s">
        <v>823</v>
      </c>
      <c r="H50" s="501"/>
      <c r="I50" s="501" t="s">
        <v>823</v>
      </c>
      <c r="J50" s="501"/>
      <c r="K50" s="501" t="s">
        <v>823</v>
      </c>
      <c r="L50" s="501"/>
      <c r="M50" s="501" t="s">
        <v>823</v>
      </c>
      <c r="P50" s="494"/>
      <c r="R50" s="478" t="str">
        <f t="shared" si="1"/>
        <v>Railway Transport/Transport Equipment/Railcars/Tractive power at 31.12 (1000 kW)/Total,A-II-02-20-0.0-0.0,:,:,</v>
      </c>
      <c r="S50" s="480"/>
    </row>
    <row r="51" spans="1:19" x14ac:dyDescent="0.25">
      <c r="A51" s="495" t="s">
        <v>913</v>
      </c>
      <c r="B51" s="496" t="s">
        <v>912</v>
      </c>
      <c r="C51" s="498" t="s">
        <v>823</v>
      </c>
      <c r="D51" s="498"/>
      <c r="E51" s="501" t="s">
        <v>823</v>
      </c>
      <c r="F51" s="501"/>
      <c r="G51" s="501" t="s">
        <v>823</v>
      </c>
      <c r="H51" s="501"/>
      <c r="I51" s="501" t="s">
        <v>823</v>
      </c>
      <c r="J51" s="501"/>
      <c r="K51" s="501" t="s">
        <v>823</v>
      </c>
      <c r="L51" s="501"/>
      <c r="M51" s="501" t="s">
        <v>823</v>
      </c>
      <c r="P51" s="494"/>
      <c r="R51" s="478" t="str">
        <f t="shared" si="1"/>
        <v>Railway Transport/Transport Equipment/Railcars/Tractive power at 31.12 (1000 kW)/By source of power/Electric,A-II-02-20-76.1-0.0,:,:,</v>
      </c>
      <c r="S51" s="480"/>
    </row>
    <row r="52" spans="1:19" x14ac:dyDescent="0.25">
      <c r="A52" s="495" t="s">
        <v>915</v>
      </c>
      <c r="B52" s="496" t="s">
        <v>914</v>
      </c>
      <c r="C52" s="498" t="s">
        <v>823</v>
      </c>
      <c r="D52" s="498"/>
      <c r="E52" s="501" t="s">
        <v>823</v>
      </c>
      <c r="F52" s="501"/>
      <c r="G52" s="501" t="s">
        <v>823</v>
      </c>
      <c r="H52" s="501"/>
      <c r="I52" s="501" t="s">
        <v>823</v>
      </c>
      <c r="J52" s="501"/>
      <c r="K52" s="501" t="s">
        <v>823</v>
      </c>
      <c r="L52" s="501"/>
      <c r="M52" s="501" t="s">
        <v>823</v>
      </c>
      <c r="P52" s="494"/>
      <c r="R52" s="478" t="str">
        <f t="shared" si="1"/>
        <v>Railway Transport/Transport Equipment/Railcars/Tractive power at 31.12 (1000 kW)/By source of power/Diesel,A-II-02-20-76.2-0.0,:,:,</v>
      </c>
      <c r="S52" s="480"/>
    </row>
    <row r="53" spans="1:19" x14ac:dyDescent="0.25">
      <c r="A53" s="495" t="s">
        <v>917</v>
      </c>
      <c r="B53" s="496" t="s">
        <v>916</v>
      </c>
      <c r="C53" s="498"/>
      <c r="D53" s="498"/>
      <c r="E53" s="499">
        <f>ROUND('C4_forts_C5_C6'!Y25,2)</f>
        <v>2374</v>
      </c>
      <c r="F53" s="499"/>
      <c r="G53" s="499">
        <f>ROUND('C4_forts_C5_C6'!AA25,2)</f>
        <v>2412</v>
      </c>
      <c r="H53" s="499"/>
      <c r="I53" s="499">
        <f>ROUND('C4_forts_C5_C6'!AC25,2)</f>
        <v>2646</v>
      </c>
      <c r="J53" s="499"/>
      <c r="K53" s="499">
        <f>ROUND('C4_forts_C5_C6'!AE25,2)</f>
        <v>2715</v>
      </c>
      <c r="L53" s="499"/>
      <c r="M53" s="499">
        <f>ROUND('C4_forts_C5_C6'!AG25,2)</f>
        <v>2806</v>
      </c>
      <c r="N53" s="480"/>
      <c r="P53" s="494"/>
      <c r="R53" s="478" t="str">
        <f t="shared" si="1"/>
        <v>Railway Transport/Transport Equipment/Passenger railway vehicles/Number at 31.12/Total,A-II-03-07-0.0-0.0,2806,,</v>
      </c>
      <c r="S53" s="480"/>
    </row>
    <row r="54" spans="1:19" x14ac:dyDescent="0.25">
      <c r="A54" s="495" t="s">
        <v>919</v>
      </c>
      <c r="B54" s="496" t="s">
        <v>918</v>
      </c>
      <c r="C54" s="498"/>
      <c r="D54" s="498"/>
      <c r="E54" s="499">
        <f>ROUND('C4_forts_C5_C6'!Y12+'C4_forts_C5_C6'!Y13,2)</f>
        <v>169</v>
      </c>
      <c r="F54" s="499"/>
      <c r="G54" s="499">
        <f>ROUND('C4_forts_C5_C6'!AA12+'C4_forts_C5_C6'!AA13,2)</f>
        <v>115</v>
      </c>
      <c r="H54" s="499"/>
      <c r="I54" s="499">
        <f>ROUND('C4_forts_C5_C6'!AC12+'C4_forts_C5_C6'!AC13,2)</f>
        <v>117</v>
      </c>
      <c r="J54" s="499"/>
      <c r="K54" s="499">
        <f>ROUND('C4_forts_C5_C6'!AE12+'C4_forts_C5_C6'!AE13,2)</f>
        <v>122</v>
      </c>
      <c r="L54" s="499"/>
      <c r="M54" s="499">
        <f>ROUND('C4_forts_C5_C6'!AG12+'C4_forts_C5_C6'!AG13,2)</f>
        <v>127</v>
      </c>
      <c r="N54" s="480"/>
      <c r="P54" s="494"/>
      <c r="R54" s="478" t="str">
        <f t="shared" si="1"/>
        <v>Railway Transport/Transport Equipment/Passenger railway vehicles/Number at 31.12/By type of vehicle/Couchette coaches- sleeping cars,A-II-03-07-02.4-0.0,127,,</v>
      </c>
      <c r="S54" s="480"/>
    </row>
    <row r="55" spans="1:19" x14ac:dyDescent="0.25">
      <c r="A55" s="495" t="s">
        <v>921</v>
      </c>
      <c r="B55" s="496" t="s">
        <v>920</v>
      </c>
      <c r="C55" s="498"/>
      <c r="D55" s="498"/>
      <c r="E55" s="499">
        <f>ROUND('C4_forts_C5_C6'!Y14,)</f>
        <v>28</v>
      </c>
      <c r="F55" s="499"/>
      <c r="G55" s="499">
        <f>ROUND('C4_forts_C5_C6'!AA14,)</f>
        <v>27</v>
      </c>
      <c r="H55" s="499"/>
      <c r="I55" s="499">
        <f>ROUND('C4_forts_C5_C6'!AC14,)</f>
        <v>16</v>
      </c>
      <c r="J55" s="499"/>
      <c r="K55" s="499">
        <f>ROUND('C4_forts_C5_C6'!AE14,)</f>
        <v>16</v>
      </c>
      <c r="L55" s="499"/>
      <c r="M55" s="499">
        <f>ROUND('C4_forts_C5_C6'!AG14,)</f>
        <v>18</v>
      </c>
      <c r="N55" s="480"/>
      <c r="P55" s="494"/>
      <c r="R55" s="478" t="str">
        <f t="shared" si="1"/>
        <v>Railway Transport/Transport Equipment/Passenger railway vehicles/Number at 31.12/By type of vehicle/Dining cars,A-II-03-07-02.5-0.0,18,,</v>
      </c>
      <c r="S55" s="480"/>
    </row>
    <row r="56" spans="1:19" x14ac:dyDescent="0.25">
      <c r="A56" s="495" t="s">
        <v>923</v>
      </c>
      <c r="B56" s="496" t="s">
        <v>922</v>
      </c>
      <c r="C56" s="498"/>
      <c r="D56" s="498"/>
      <c r="E56" s="502">
        <f>ROUND('C4_forts_C5_C6'!Y22,2)</f>
        <v>501</v>
      </c>
      <c r="F56" s="502"/>
      <c r="G56" s="502">
        <f>ROUND('C4_forts_C5_C6'!AA22,2)</f>
        <v>521</v>
      </c>
      <c r="H56" s="502"/>
      <c r="I56" s="502">
        <f>ROUND('C4_forts_C5_C6'!AC22,2)</f>
        <v>529</v>
      </c>
      <c r="J56" s="502"/>
      <c r="K56" s="502">
        <f>ROUND('C4_forts_C5_C6'!AE22,2)</f>
        <v>569</v>
      </c>
      <c r="L56" s="502"/>
      <c r="M56" s="502">
        <f>ROUND('C4_forts_C5_C6'!AG22,2)</f>
        <v>573</v>
      </c>
      <c r="N56" s="490"/>
      <c r="P56" s="494"/>
      <c r="R56" s="478" t="str">
        <f t="shared" si="1"/>
        <v>Railway Transport/Transport Equipment/Passenger railway vehicles/Number at 31.12/By type of vehicle/Coaches,A-II-03-07-25.1-0.0,573,,</v>
      </c>
      <c r="S56" s="480"/>
    </row>
    <row r="57" spans="1:19" x14ac:dyDescent="0.25">
      <c r="A57" s="495" t="s">
        <v>925</v>
      </c>
      <c r="B57" s="496" t="s">
        <v>924</v>
      </c>
      <c r="C57" s="498"/>
      <c r="D57" s="498"/>
      <c r="E57" s="499">
        <f>ROUND('C4_forts_C5_C6'!Y21,2)</f>
        <v>1823</v>
      </c>
      <c r="F57" s="499"/>
      <c r="G57" s="499">
        <f>ROUND('C4_forts_C5_C6'!AA21,2)</f>
        <v>1910</v>
      </c>
      <c r="H57" s="499"/>
      <c r="I57" s="499">
        <f>ROUND('C4_forts_C5_C6'!AC21,2)</f>
        <v>2133</v>
      </c>
      <c r="J57" s="499"/>
      <c r="K57" s="499">
        <f>ROUND('C4_forts_C5_C6'!AE21,2)</f>
        <v>2206</v>
      </c>
      <c r="L57" s="499"/>
      <c r="M57" s="499">
        <f>ROUND('C4_forts_C5_C6'!AG21,2)</f>
        <v>2307</v>
      </c>
      <c r="N57" s="480"/>
      <c r="P57" s="494"/>
      <c r="R57" s="478" t="str">
        <f t="shared" si="1"/>
        <v>Railway Transport/Transport Equipment/Passenger railway vehicles/Number at 31.12/By type of vehicle/Passenger railcars and railcar trailers,A-II-03-07-25.2-0.0,2307,,</v>
      </c>
      <c r="S57" s="480"/>
    </row>
    <row r="58" spans="1:19" x14ac:dyDescent="0.25">
      <c r="A58" s="495" t="s">
        <v>927</v>
      </c>
      <c r="B58" s="496" t="s">
        <v>926</v>
      </c>
      <c r="C58" s="498"/>
      <c r="D58" s="498"/>
      <c r="E58" s="505">
        <f>ROUND('C4_forts_C5_C6'!Y42/1000,2)</f>
        <v>145.36000000000001</v>
      </c>
      <c r="F58" s="505"/>
      <c r="G58" s="505">
        <f>ROUND('C4_forts_C5_C6'!AA42/1000,2)</f>
        <v>148.58000000000001</v>
      </c>
      <c r="H58" s="505"/>
      <c r="I58" s="505">
        <f>ROUND('C4_forts_C5_C6'!AC42/1000,2)</f>
        <v>173.26</v>
      </c>
      <c r="J58" s="505"/>
      <c r="K58" s="505">
        <f>ROUND('C4_forts_C5_C6'!AE42/1000,2)</f>
        <v>176.71</v>
      </c>
      <c r="L58" s="505"/>
      <c r="M58" s="505">
        <f>ROUND('C4_forts_C5_C6'!AG42/1000,2)</f>
        <v>184.47</v>
      </c>
      <c r="P58" s="494"/>
      <c r="R58" s="478" t="str">
        <f t="shared" si="1"/>
        <v>Railway Transport/Transport Equipment/Passenger railway vehicles/Number of seats and berths [II-11] at 31.12 (1000)/Total,A-II-03-14-0.0-0.0,184,47,,</v>
      </c>
      <c r="S58" s="480"/>
    </row>
    <row r="59" spans="1:19" x14ac:dyDescent="0.25">
      <c r="A59" s="495" t="s">
        <v>929</v>
      </c>
      <c r="B59" s="496" t="s">
        <v>928</v>
      </c>
      <c r="C59" s="498"/>
      <c r="D59" s="498"/>
      <c r="E59" s="499">
        <f>ROUND(('C4_forts_C5_C6'!Y42-'C4_forts_C5_C6'!Y32)/1000,2)</f>
        <v>27.76</v>
      </c>
      <c r="F59" s="499"/>
      <c r="G59" s="499">
        <f>ROUND(('C4_forts_C5_C6'!AA42-'C4_forts_C5_C6'!AA32)/1000,2)</f>
        <v>26.86</v>
      </c>
      <c r="H59" s="499"/>
      <c r="I59" s="499">
        <f>ROUND(('C4_forts_C5_C6'!AC42-'C4_forts_C5_C6'!AC32)/1000,2)</f>
        <v>28.66</v>
      </c>
      <c r="J59" s="499"/>
      <c r="K59" s="499">
        <f>ROUND(('C4_forts_C5_C6'!AE42-'C4_forts_C5_C6'!AE32)/1000,2)</f>
        <v>28.24</v>
      </c>
      <c r="L59" s="499"/>
      <c r="M59" s="499">
        <f>ROUND(('C4_forts_C5_C6'!AG42-'C4_forts_C5_C6'!AG32)/1000,2)</f>
        <v>28.74</v>
      </c>
      <c r="N59" s="480"/>
      <c r="P59" s="494"/>
      <c r="R59" s="478" t="str">
        <f t="shared" si="1"/>
        <v>Railway Transport/Transport Equipment/Passenger railway vehicles/Number of seats and berths [II-11] at 31.12 (1000)/By type of vehicle/Coaches,A-II-03-14-25.1-0.0,28,74,,</v>
      </c>
      <c r="S59" s="480"/>
    </row>
    <row r="60" spans="1:19" x14ac:dyDescent="0.25">
      <c r="A60" s="495" t="s">
        <v>931</v>
      </c>
      <c r="B60" s="496" t="s">
        <v>930</v>
      </c>
      <c r="C60" s="498"/>
      <c r="D60" s="498"/>
      <c r="E60" s="499">
        <f>ROUND('C4_forts_C5_C6'!Y32/1000,2)</f>
        <v>117.6</v>
      </c>
      <c r="F60" s="499"/>
      <c r="G60" s="499">
        <f>ROUND('C4_forts_C5_C6'!AA32/1000,2)</f>
        <v>121.72</v>
      </c>
      <c r="H60" s="499"/>
      <c r="I60" s="499">
        <f>ROUND('C4_forts_C5_C6'!AC32/1000,2)</f>
        <v>144.6</v>
      </c>
      <c r="J60" s="499"/>
      <c r="K60" s="499">
        <f>ROUND('C4_forts_C5_C6'!AE32/1000,2)</f>
        <v>148.47</v>
      </c>
      <c r="L60" s="499"/>
      <c r="M60" s="499">
        <f>ROUND('C4_forts_C5_C6'!AG32/1000,2)</f>
        <v>155.72999999999999</v>
      </c>
      <c r="N60" s="480"/>
      <c r="P60" s="494"/>
      <c r="R60" s="478" t="str">
        <f t="shared" si="1"/>
        <v>Railway Transport/Transport Equipment/Passenger railway vehicles/Number of seats and berths [II-11] at 31.12 (1000)/By type of vehicle/Passenger railcars and railcar trailers,A-II-03-14-25.2-0.0,155,73,,</v>
      </c>
      <c r="S60" s="480"/>
    </row>
    <row r="61" spans="1:19" x14ac:dyDescent="0.25">
      <c r="A61" s="495" t="s">
        <v>933</v>
      </c>
      <c r="B61" s="496" t="s">
        <v>932</v>
      </c>
      <c r="C61" s="498"/>
      <c r="D61" s="498"/>
      <c r="E61" s="505">
        <f>ROUND('C4_forts_C5_C6'!Y35/1000,2)</f>
        <v>138.61000000000001</v>
      </c>
      <c r="F61" s="505"/>
      <c r="G61" s="505">
        <f>ROUND('C4_forts_C5_C6'!AA35/1000,2)</f>
        <v>143.81</v>
      </c>
      <c r="H61" s="505"/>
      <c r="I61" s="505">
        <f>ROUND('C4_forts_C5_C6'!AC35/1000,2)</f>
        <v>168.33</v>
      </c>
      <c r="J61" s="505"/>
      <c r="K61" s="505">
        <f>ROUND('C4_forts_C5_C6'!AE35/1000,2)</f>
        <v>171.54</v>
      </c>
      <c r="L61" s="505"/>
      <c r="M61" s="505">
        <f>ROUND('C4_forts_C5_C6'!AG35/1000,2)</f>
        <v>179.06</v>
      </c>
      <c r="P61" s="494"/>
      <c r="R61" s="478" t="str">
        <f t="shared" si="1"/>
        <v>Railway Transport/Transport Equipment/Passenger railway vehicles/Number at 31.12 (1000)/By category of seats or berths/Seats,A-II-03-14-01.3-0.0,179,06,,</v>
      </c>
      <c r="S61" s="480"/>
    </row>
    <row r="62" spans="1:19" x14ac:dyDescent="0.25">
      <c r="A62" s="495" t="s">
        <v>935</v>
      </c>
      <c r="B62" s="496" t="s">
        <v>934</v>
      </c>
      <c r="C62" s="498"/>
      <c r="D62" s="498"/>
      <c r="E62" s="505">
        <f>ROUND('C4_forts_C5_C6'!Y40/1000,2)</f>
        <v>6.75</v>
      </c>
      <c r="F62" s="505"/>
      <c r="G62" s="505">
        <f>ROUND('C4_forts_C5_C6'!AA40/1000,2)</f>
        <v>4.7699999999999996</v>
      </c>
      <c r="H62" s="505"/>
      <c r="I62" s="505">
        <f>ROUND('C4_forts_C5_C6'!AC40/1000,2)</f>
        <v>4.93</v>
      </c>
      <c r="J62" s="505"/>
      <c r="K62" s="505">
        <f>ROUND('C4_forts_C5_C6'!AE40/1000,2)</f>
        <v>5.17</v>
      </c>
      <c r="L62" s="505"/>
      <c r="M62" s="505">
        <f>ROUND('C4_forts_C5_C6'!AG40/1000,2)</f>
        <v>5.41</v>
      </c>
      <c r="P62" s="494"/>
      <c r="R62" s="478" t="str">
        <f t="shared" si="1"/>
        <v>Railway Transport/Transport Equipment/Passenger railway vehicles/Number at 31.12 (1000)/By category of seats or berths/Berths (couchettes and sleeping cars),A-II-03-14-01.4-0.0,5,41,,</v>
      </c>
      <c r="S62" s="480"/>
    </row>
    <row r="63" spans="1:19" x14ac:dyDescent="0.25">
      <c r="A63" s="495" t="s">
        <v>937</v>
      </c>
      <c r="B63" s="496" t="s">
        <v>936</v>
      </c>
      <c r="C63" s="498"/>
      <c r="D63" s="498"/>
      <c r="E63" s="499">
        <f>ROUND('C4_forts_C5_C6'!Y15+'C4_forts_C5_C6'!Y17,2)</f>
        <v>22</v>
      </c>
      <c r="F63" s="499"/>
      <c r="G63" s="499">
        <f>ROUND('C4_forts_C5_C6'!AA15+'C4_forts_C5_C6'!AA17,2)</f>
        <v>19</v>
      </c>
      <c r="H63" s="499"/>
      <c r="I63" s="499">
        <f>ROUND('C4_forts_C5_C6'!AC15+'C4_forts_C5_C6'!AC17,2)</f>
        <v>17</v>
      </c>
      <c r="J63" s="499"/>
      <c r="K63" s="499">
        <f>ROUND('C4_forts_C5_C6'!AE15+'C4_forts_C5_C6'!AE17,2)</f>
        <v>15</v>
      </c>
      <c r="L63" s="499"/>
      <c r="M63" s="499" t="e">
        <f>ROUND('C4_forts_C5_C6'!AG15+'C4_forts_C5_C6'!AG17,2)</f>
        <v>#VALUE!</v>
      </c>
      <c r="N63" s="480"/>
      <c r="P63" s="494"/>
      <c r="R63" s="478" t="e">
        <f t="shared" si="1"/>
        <v>#VALUE!</v>
      </c>
      <c r="S63" s="480"/>
    </row>
    <row r="64" spans="1:19" x14ac:dyDescent="0.25">
      <c r="A64" s="495" t="s">
        <v>939</v>
      </c>
      <c r="B64" s="496" t="s">
        <v>938</v>
      </c>
      <c r="C64" s="498" t="s">
        <v>823</v>
      </c>
      <c r="D64" s="498"/>
      <c r="E64" s="501" t="s">
        <v>823</v>
      </c>
      <c r="F64" s="501"/>
      <c r="G64" s="501" t="s">
        <v>823</v>
      </c>
      <c r="H64" s="501"/>
      <c r="I64" s="501" t="s">
        <v>823</v>
      </c>
      <c r="J64" s="501"/>
      <c r="K64" s="501" t="s">
        <v>823</v>
      </c>
      <c r="L64" s="501"/>
      <c r="M64" s="501" t="s">
        <v>823</v>
      </c>
      <c r="P64" s="494"/>
      <c r="R64" s="478" t="str">
        <f t="shared" si="1"/>
        <v>Railway Transport/Transport Equipment/Wagons/Number at 31.12/Total,A-II-05-07-0.0-0.0,:,:,</v>
      </c>
      <c r="S64" s="480"/>
    </row>
    <row r="65" spans="1:19" x14ac:dyDescent="0.25">
      <c r="A65" s="495" t="s">
        <v>941</v>
      </c>
      <c r="B65" s="496" t="s">
        <v>940</v>
      </c>
      <c r="C65" s="498" t="s">
        <v>823</v>
      </c>
      <c r="D65" s="498"/>
      <c r="E65" s="501" t="s">
        <v>823</v>
      </c>
      <c r="F65" s="501"/>
      <c r="G65" s="501" t="s">
        <v>823</v>
      </c>
      <c r="H65" s="501"/>
      <c r="I65" s="501" t="s">
        <v>823</v>
      </c>
      <c r="J65" s="501"/>
      <c r="K65" s="501" t="s">
        <v>823</v>
      </c>
      <c r="L65" s="501"/>
      <c r="M65" s="501" t="s">
        <v>823</v>
      </c>
      <c r="P65" s="494"/>
      <c r="R65" s="478" t="str">
        <f t="shared" si="1"/>
        <v>Railway Transport/Transport Equipment/Wagons/Number at 31.12/By type of wagon/Covered wagons,A-II-05-07-26.1-0.0,:,:,</v>
      </c>
      <c r="S65" s="480"/>
    </row>
    <row r="66" spans="1:19" x14ac:dyDescent="0.25">
      <c r="A66" s="495" t="s">
        <v>943</v>
      </c>
      <c r="B66" s="496" t="s">
        <v>942</v>
      </c>
      <c r="C66" s="498" t="s">
        <v>823</v>
      </c>
      <c r="D66" s="498"/>
      <c r="E66" s="501" t="s">
        <v>823</v>
      </c>
      <c r="F66" s="501"/>
      <c r="G66" s="501" t="s">
        <v>823</v>
      </c>
      <c r="H66" s="501"/>
      <c r="I66" s="501" t="s">
        <v>823</v>
      </c>
      <c r="J66" s="501"/>
      <c r="K66" s="501" t="s">
        <v>823</v>
      </c>
      <c r="L66" s="501"/>
      <c r="M66" s="501" t="s">
        <v>823</v>
      </c>
      <c r="P66" s="494"/>
      <c r="R66" s="478" t="str">
        <f t="shared" si="1"/>
        <v>Railway Transport/Transport Equipment/Wagons/Number at 31.12/By type of wagon/High sided wagons,A-II-05-07-26.2-0.0,:,:,</v>
      </c>
      <c r="S66" s="480"/>
    </row>
    <row r="67" spans="1:19" x14ac:dyDescent="0.25">
      <c r="A67" s="495" t="s">
        <v>945</v>
      </c>
      <c r="B67" s="496" t="s">
        <v>944</v>
      </c>
      <c r="C67" s="498" t="s">
        <v>823</v>
      </c>
      <c r="D67" s="498"/>
      <c r="E67" s="501" t="s">
        <v>823</v>
      </c>
      <c r="F67" s="501"/>
      <c r="G67" s="501" t="s">
        <v>823</v>
      </c>
      <c r="H67" s="501"/>
      <c r="I67" s="501" t="s">
        <v>823</v>
      </c>
      <c r="J67" s="501"/>
      <c r="K67" s="501" t="s">
        <v>823</v>
      </c>
      <c r="L67" s="501"/>
      <c r="M67" s="501" t="s">
        <v>823</v>
      </c>
      <c r="P67" s="494"/>
      <c r="R67" s="478" t="str">
        <f t="shared" ref="R67:R130" si="2">CONCATENATE(B67,",",A67,",",M67,",",C67,",",D67)</f>
        <v>Railway Transport/Transport Equipment/Wagons/Number at 31.12/By type of wagon/Flat wagons,A-II-05-07-26.3-0.0,:,:,</v>
      </c>
      <c r="S67" s="480"/>
    </row>
    <row r="68" spans="1:19" x14ac:dyDescent="0.25">
      <c r="A68" s="495" t="s">
        <v>947</v>
      </c>
      <c r="B68" s="496" t="s">
        <v>946</v>
      </c>
      <c r="C68" s="498" t="s">
        <v>823</v>
      </c>
      <c r="D68" s="498"/>
      <c r="E68" s="501" t="s">
        <v>823</v>
      </c>
      <c r="F68" s="501"/>
      <c r="G68" s="501" t="s">
        <v>823</v>
      </c>
      <c r="H68" s="501"/>
      <c r="I68" s="501" t="s">
        <v>823</v>
      </c>
      <c r="J68" s="501"/>
      <c r="K68" s="501" t="s">
        <v>823</v>
      </c>
      <c r="L68" s="501"/>
      <c r="M68" s="501" t="s">
        <v>823</v>
      </c>
      <c r="P68" s="494"/>
      <c r="R68" s="478" t="str">
        <f t="shared" si="2"/>
        <v>Railway Transport/Transport Equipment/Wagons/Number at 31.12/By type of wagon/Wagons for intermodal transport,A-II-05-07-26.5-0.0,:,:,</v>
      </c>
      <c r="S68" s="480"/>
    </row>
    <row r="69" spans="1:19" x14ac:dyDescent="0.25">
      <c r="A69" s="495" t="s">
        <v>949</v>
      </c>
      <c r="B69" s="496" t="s">
        <v>948</v>
      </c>
      <c r="C69" s="498" t="s">
        <v>823</v>
      </c>
      <c r="D69" s="498"/>
      <c r="E69" s="501" t="s">
        <v>823</v>
      </c>
      <c r="F69" s="501"/>
      <c r="G69" s="501" t="s">
        <v>823</v>
      </c>
      <c r="H69" s="501"/>
      <c r="I69" s="501" t="s">
        <v>823</v>
      </c>
      <c r="J69" s="501"/>
      <c r="K69" s="501" t="s">
        <v>823</v>
      </c>
      <c r="L69" s="501"/>
      <c r="M69" s="501" t="s">
        <v>823</v>
      </c>
      <c r="P69" s="494"/>
      <c r="R69" s="478" t="str">
        <f t="shared" si="2"/>
        <v>Railway Transport/Transport Equipment/Wagons/Number at 31.12/By type of wagon/Other wagons,A-II-05-07-26.4-0.0,:,:,</v>
      </c>
      <c r="S69" s="480"/>
    </row>
    <row r="70" spans="1:19" x14ac:dyDescent="0.25">
      <c r="A70" s="495" t="s">
        <v>951</v>
      </c>
      <c r="B70" s="496" t="s">
        <v>950</v>
      </c>
      <c r="C70" s="498" t="s">
        <v>823</v>
      </c>
      <c r="D70" s="498"/>
      <c r="E70" s="501" t="s">
        <v>823</v>
      </c>
      <c r="F70" s="501"/>
      <c r="G70" s="501" t="s">
        <v>823</v>
      </c>
      <c r="H70" s="501"/>
      <c r="I70" s="501" t="s">
        <v>823</v>
      </c>
      <c r="J70" s="501"/>
      <c r="K70" s="501" t="s">
        <v>823</v>
      </c>
      <c r="L70" s="501"/>
      <c r="M70" s="501" t="s">
        <v>823</v>
      </c>
      <c r="P70" s="494"/>
      <c r="R70" s="478" t="str">
        <f t="shared" si="2"/>
        <v>Railway Transport/Transport Equipment/Wagons/Capacity [II-25] at 31.12 (1000 tonnes)/Total,A-II-05-02-0.0-0.0,:,:,</v>
      </c>
      <c r="S70" s="480"/>
    </row>
    <row r="71" spans="1:19" x14ac:dyDescent="0.25">
      <c r="A71" s="495" t="s">
        <v>953</v>
      </c>
      <c r="B71" s="496" t="s">
        <v>952</v>
      </c>
      <c r="C71" s="498" t="s">
        <v>823</v>
      </c>
      <c r="D71" s="498"/>
      <c r="E71" s="501" t="s">
        <v>823</v>
      </c>
      <c r="F71" s="501"/>
      <c r="G71" s="501" t="s">
        <v>823</v>
      </c>
      <c r="H71" s="501"/>
      <c r="I71" s="501" t="s">
        <v>823</v>
      </c>
      <c r="J71" s="501"/>
      <c r="K71" s="501" t="s">
        <v>823</v>
      </c>
      <c r="L71" s="501"/>
      <c r="M71" s="501" t="s">
        <v>823</v>
      </c>
      <c r="P71" s="494"/>
      <c r="R71" s="478" t="str">
        <f t="shared" si="2"/>
        <v>Railway Transport/Transport Equipment/Wagons/Capacity [II-25] at 31.12 (1000 tonnes)/By type of wagon/Covered wagons,A-II-05-02-26.1-0.0,:,:,</v>
      </c>
      <c r="S71" s="480"/>
    </row>
    <row r="72" spans="1:19" x14ac:dyDescent="0.25">
      <c r="A72" s="495" t="s">
        <v>955</v>
      </c>
      <c r="B72" s="496" t="s">
        <v>954</v>
      </c>
      <c r="C72" s="498" t="s">
        <v>823</v>
      </c>
      <c r="D72" s="498"/>
      <c r="E72" s="501" t="s">
        <v>823</v>
      </c>
      <c r="F72" s="501"/>
      <c r="G72" s="501" t="s">
        <v>823</v>
      </c>
      <c r="H72" s="501"/>
      <c r="I72" s="501" t="s">
        <v>823</v>
      </c>
      <c r="J72" s="501"/>
      <c r="K72" s="501" t="s">
        <v>823</v>
      </c>
      <c r="L72" s="501"/>
      <c r="M72" s="501" t="s">
        <v>823</v>
      </c>
      <c r="P72" s="494"/>
      <c r="R72" s="478" t="str">
        <f t="shared" si="2"/>
        <v>Railway Transport/Transport Equipment/Wagons/Capacity [II-25] at 31.12 (1000 tonnes)/By type of wagon/High sided wagons,A-II-05-02-26.2-0.0,:,:,</v>
      </c>
      <c r="S72" s="480"/>
    </row>
    <row r="73" spans="1:19" x14ac:dyDescent="0.25">
      <c r="A73" s="495" t="s">
        <v>957</v>
      </c>
      <c r="B73" s="496" t="s">
        <v>956</v>
      </c>
      <c r="C73" s="498" t="s">
        <v>823</v>
      </c>
      <c r="D73" s="498"/>
      <c r="E73" s="501" t="s">
        <v>823</v>
      </c>
      <c r="F73" s="501"/>
      <c r="G73" s="501" t="s">
        <v>823</v>
      </c>
      <c r="H73" s="501"/>
      <c r="I73" s="501" t="s">
        <v>823</v>
      </c>
      <c r="J73" s="501"/>
      <c r="K73" s="501" t="s">
        <v>823</v>
      </c>
      <c r="L73" s="501"/>
      <c r="M73" s="501" t="s">
        <v>823</v>
      </c>
      <c r="P73" s="494"/>
      <c r="R73" s="478" t="str">
        <f t="shared" si="2"/>
        <v>Railway Transport/Transport Equipment/Wagons/Capacity [II-25] at 31.12 (1000 tonnes)/By type of wagon/Flat wagons,A-II-05-02-26.3-0.0,:,:,</v>
      </c>
      <c r="S73" s="480"/>
    </row>
    <row r="74" spans="1:19" x14ac:dyDescent="0.25">
      <c r="A74" s="495" t="s">
        <v>959</v>
      </c>
      <c r="B74" s="496" t="s">
        <v>958</v>
      </c>
      <c r="C74" s="498" t="s">
        <v>823</v>
      </c>
      <c r="D74" s="498"/>
      <c r="E74" s="501" t="s">
        <v>823</v>
      </c>
      <c r="F74" s="501"/>
      <c r="G74" s="501" t="s">
        <v>823</v>
      </c>
      <c r="H74" s="501"/>
      <c r="I74" s="501" t="s">
        <v>823</v>
      </c>
      <c r="J74" s="501"/>
      <c r="K74" s="501" t="s">
        <v>823</v>
      </c>
      <c r="L74" s="501"/>
      <c r="M74" s="501" t="s">
        <v>823</v>
      </c>
      <c r="P74" s="494"/>
      <c r="R74" s="478" t="str">
        <f t="shared" si="2"/>
        <v>Railway Transport/Transport Equipment/Wagons/Capacity [II-25] at 31.12 (1000 tonnes)/By type of wagon/Other wagons,A-II-05-02-26.4-0.0,:,:,</v>
      </c>
      <c r="S74" s="480"/>
    </row>
    <row r="75" spans="1:19" x14ac:dyDescent="0.25">
      <c r="A75" s="495" t="s">
        <v>961</v>
      </c>
      <c r="B75" s="496" t="s">
        <v>960</v>
      </c>
      <c r="C75" s="498"/>
      <c r="D75" s="498"/>
      <c r="E75" s="499">
        <f>ROUND('C1_C2_C3'!Y44+'C1_C2_C3'!Y56,2)</f>
        <v>555</v>
      </c>
      <c r="F75" s="499"/>
      <c r="G75" s="499">
        <f>ROUND('C1_C2_C3'!AA44+'C1_C2_C3'!AA56,2)</f>
        <v>578</v>
      </c>
      <c r="H75" s="499"/>
      <c r="I75" s="499">
        <f>ROUND('C1_C2_C3'!AC44+'C1_C2_C3'!AC56,2)</f>
        <v>635</v>
      </c>
      <c r="J75" s="499"/>
      <c r="K75" s="499">
        <f>ROUND('C1_C2_C3'!AE44+'C1_C2_C3'!AE56,2)</f>
        <v>646</v>
      </c>
      <c r="L75" s="499"/>
      <c r="M75" s="499">
        <f>ROUND('C1_C2_C3'!AG44+'C1_C2_C3'!AG56,2)</f>
        <v>679</v>
      </c>
      <c r="N75" s="480"/>
      <c r="P75" s="494"/>
      <c r="R75" s="478" t="str">
        <f t="shared" si="2"/>
        <v>Railway Transport/Transport Equipment/Trainsets/Number at 31.12/Total,A-II-06-07-0.0-0.0,679,,</v>
      </c>
      <c r="S75" s="480"/>
    </row>
    <row r="76" spans="1:19" x14ac:dyDescent="0.25">
      <c r="A76" s="495" t="s">
        <v>963</v>
      </c>
      <c r="B76" s="496" t="s">
        <v>962</v>
      </c>
      <c r="C76" s="498"/>
      <c r="D76" s="498"/>
      <c r="E76" s="501">
        <v>0</v>
      </c>
      <c r="F76" s="501"/>
      <c r="G76" s="501">
        <v>2</v>
      </c>
      <c r="H76" s="501"/>
      <c r="I76" s="501">
        <v>4</v>
      </c>
      <c r="J76" s="501"/>
      <c r="K76" s="501">
        <v>6</v>
      </c>
      <c r="L76" s="501"/>
      <c r="M76" s="501">
        <v>8</v>
      </c>
      <c r="P76" s="494"/>
      <c r="R76" s="478" t="str">
        <f t="shared" si="2"/>
        <v>Railway Transport/Transport Equipment/Trainsets/Number at 31.12/Total/By type of trainset/High speed trainset,A-II-06-07-83.1-0.0,8,,</v>
      </c>
      <c r="S76" s="480"/>
    </row>
    <row r="77" spans="1:19" x14ac:dyDescent="0.25">
      <c r="A77" s="495" t="s">
        <v>965</v>
      </c>
      <c r="B77" s="496" t="s">
        <v>964</v>
      </c>
      <c r="C77" s="498"/>
      <c r="D77" s="498"/>
      <c r="E77" s="499">
        <f>ROUND('C1_C2_C3'!Y45,2)</f>
        <v>128</v>
      </c>
      <c r="F77" s="499"/>
      <c r="G77" s="499">
        <f>ROUND('C1_C2_C3'!AA45,2)</f>
        <v>137</v>
      </c>
      <c r="H77" s="499"/>
      <c r="I77" s="499">
        <f>ROUND('C1_C2_C3'!AC45,2)</f>
        <v>151</v>
      </c>
      <c r="J77" s="499"/>
      <c r="K77" s="499">
        <f>ROUND('C1_C2_C3'!AE45,2)</f>
        <v>162</v>
      </c>
      <c r="L77" s="499"/>
      <c r="M77" s="499">
        <f>ROUND('C1_C2_C3'!AG45,2)</f>
        <v>163</v>
      </c>
      <c r="N77" s="480"/>
      <c r="P77" s="494"/>
      <c r="R77" s="478" t="str">
        <f t="shared" si="2"/>
        <v>Railway Transport/Transport Equipment/Trainsets/Number at 31.12/Total/By type of trainset/High speed tilting trainset,A-II-06-07-83.2-0.0,163,,</v>
      </c>
      <c r="S77" s="480"/>
    </row>
    <row r="78" spans="1:19" x14ac:dyDescent="0.25">
      <c r="A78" s="495" t="s">
        <v>967</v>
      </c>
      <c r="B78" s="496" t="s">
        <v>966</v>
      </c>
      <c r="C78" s="498"/>
      <c r="D78" s="498"/>
      <c r="E78" s="499">
        <f>ROUND('C1_C2_C3'!Y44+'C1_C2_C3'!Y56-'C1_C2_C3'!Y45,2)</f>
        <v>427</v>
      </c>
      <c r="F78" s="499"/>
      <c r="G78" s="499">
        <f>ROUND('C1_C2_C3'!AA44+'C1_C2_C3'!AA56-'C1_C2_C3'!AA45,2)</f>
        <v>441</v>
      </c>
      <c r="H78" s="499"/>
      <c r="I78" s="499">
        <f>ROUND('C1_C2_C3'!AC44+'C1_C2_C3'!AC56-'C1_C2_C3'!AC45,2)</f>
        <v>484</v>
      </c>
      <c r="J78" s="499"/>
      <c r="K78" s="499">
        <f>ROUND('C1_C2_C3'!AE44+'C1_C2_C3'!AE56-'C1_C2_C3'!AE45,2)</f>
        <v>484</v>
      </c>
      <c r="L78" s="499"/>
      <c r="M78" s="499">
        <f>ROUND('C1_C2_C3'!AG44+'C1_C2_C3'!AG56-'C1_C2_C3'!AG45,2)</f>
        <v>516</v>
      </c>
      <c r="N78" s="480"/>
      <c r="P78" s="494"/>
      <c r="R78" s="478" t="str">
        <f t="shared" si="2"/>
        <v>Railway Transport/Transport Equipment/Trainsets/Number at 31.12/Total/By type of trainset/Conventional trainset,A-II-06-07-83.3-0.0,516,,</v>
      </c>
      <c r="S78" s="480"/>
    </row>
    <row r="79" spans="1:19" x14ac:dyDescent="0.25">
      <c r="A79" s="495" t="s">
        <v>969</v>
      </c>
      <c r="B79" s="496" t="s">
        <v>968</v>
      </c>
      <c r="C79" s="498"/>
      <c r="D79" s="498"/>
      <c r="E79" s="499">
        <f>ROUND('C4_forts_C5_C6'!Y32/1000,2)</f>
        <v>117.6</v>
      </c>
      <c r="F79" s="499"/>
      <c r="G79" s="499">
        <f>ROUND('C4_forts_C5_C6'!AA32/1000,2)</f>
        <v>121.72</v>
      </c>
      <c r="H79" s="499"/>
      <c r="I79" s="499">
        <f>ROUND('C4_forts_C5_C6'!AC32/1000,2)</f>
        <v>144.6</v>
      </c>
      <c r="J79" s="499"/>
      <c r="K79" s="499">
        <f>ROUND('C4_forts_C5_C6'!AE32/1000,2)</f>
        <v>148.47</v>
      </c>
      <c r="L79" s="499"/>
      <c r="M79" s="499">
        <f>ROUND('C4_forts_C5_C6'!AG32/1000,2)</f>
        <v>155.72999999999999</v>
      </c>
      <c r="P79" s="494"/>
      <c r="R79" s="478" t="str">
        <f t="shared" si="2"/>
        <v>Railway Transport/Transport Equipment/Trainsets/Number of seats and berths [II-11] at 31.12 (1000)/Total,A-II-06-14-0.0-0.0,155,73,,</v>
      </c>
      <c r="S79" s="480"/>
    </row>
    <row r="80" spans="1:19" x14ac:dyDescent="0.25">
      <c r="A80" s="495" t="s">
        <v>971</v>
      </c>
      <c r="B80" s="496" t="s">
        <v>970</v>
      </c>
      <c r="C80" s="498"/>
      <c r="D80" s="498"/>
      <c r="E80" s="499">
        <f>ROUND('C4_forts_C5_C6'!Y33/1000,2)</f>
        <v>28.56</v>
      </c>
      <c r="F80" s="499"/>
      <c r="G80" s="499">
        <f>ROUND('C4_forts_C5_C6'!AA33/1000,2)</f>
        <v>30.34</v>
      </c>
      <c r="H80" s="499"/>
      <c r="I80" s="499">
        <f>ROUND('C4_forts_C5_C6'!AC33/1000,2)</f>
        <v>35.909999999999997</v>
      </c>
      <c r="J80" s="499"/>
      <c r="K80" s="499">
        <f>ROUND('C4_forts_C5_C6'!AE33/1000,2)</f>
        <v>38.869999999999997</v>
      </c>
      <c r="L80" s="499"/>
      <c r="M80" s="499">
        <f>ROUND('C4_forts_C5_C6'!AG33/1000,2)</f>
        <v>39.15</v>
      </c>
      <c r="N80" s="480"/>
      <c r="P80" s="494"/>
      <c r="R80" s="478" t="str">
        <f t="shared" si="2"/>
        <v>Railway Transport/Transport Equipment/Trainsets/Number of seats and berths [II-11] at 31.12 (1000)/Total/By type of trainset/High speed trainset,A-II-06-14-83.1-0.0,39,15,,</v>
      </c>
      <c r="S80" s="480"/>
    </row>
    <row r="81" spans="1:19" x14ac:dyDescent="0.25">
      <c r="A81" s="495" t="s">
        <v>973</v>
      </c>
      <c r="B81" s="496" t="s">
        <v>972</v>
      </c>
      <c r="C81" s="498" t="s">
        <v>823</v>
      </c>
      <c r="D81" s="498"/>
      <c r="E81" s="501" t="s">
        <v>823</v>
      </c>
      <c r="F81" s="501"/>
      <c r="G81" s="501" t="s">
        <v>823</v>
      </c>
      <c r="H81" s="501"/>
      <c r="I81" s="501" t="s">
        <v>823</v>
      </c>
      <c r="J81" s="501"/>
      <c r="K81" s="501" t="s">
        <v>823</v>
      </c>
      <c r="L81" s="501"/>
      <c r="M81" s="501" t="s">
        <v>823</v>
      </c>
      <c r="P81" s="494"/>
      <c r="R81" s="478" t="str">
        <f t="shared" si="2"/>
        <v>Railway Transport/Transport Equipment/Trainsets/Number of seats and berths [II-11] at 31.12 (1000)/Total/By type of trainset/High speed tilting trainset,A-II-06-14-83.2-0.0,:,:,</v>
      </c>
      <c r="S81" s="480"/>
    </row>
    <row r="82" spans="1:19" x14ac:dyDescent="0.25">
      <c r="A82" s="495" t="s">
        <v>975</v>
      </c>
      <c r="B82" s="496" t="s">
        <v>974</v>
      </c>
      <c r="C82" s="498"/>
      <c r="D82" s="498"/>
      <c r="E82" s="499">
        <f>ROUND(('C4_forts_C5_C6'!Y32-'C4_forts_C5_C6'!Y33)/1000,2)</f>
        <v>89.04</v>
      </c>
      <c r="F82" s="499"/>
      <c r="G82" s="499">
        <f>ROUND(('C4_forts_C5_C6'!AA32-'C4_forts_C5_C6'!AA33)/1000,2)</f>
        <v>91.38</v>
      </c>
      <c r="H82" s="499"/>
      <c r="I82" s="499">
        <f>ROUND(('C4_forts_C5_C6'!AC32-'C4_forts_C5_C6'!AC33)/1000,2)</f>
        <v>108.7</v>
      </c>
      <c r="J82" s="499"/>
      <c r="K82" s="499">
        <f>ROUND(('C4_forts_C5_C6'!AE32-'C4_forts_C5_C6'!AE33)/1000,2)</f>
        <v>109.59</v>
      </c>
      <c r="L82" s="499"/>
      <c r="M82" s="499">
        <f>ROUND(('C4_forts_C5_C6'!AG32-'C4_forts_C5_C6'!AG33)/1000,2)</f>
        <v>116.58</v>
      </c>
      <c r="N82" s="491"/>
      <c r="P82" s="494"/>
      <c r="R82" s="478" t="str">
        <f t="shared" si="2"/>
        <v>Railway Transport/Transport Equipment/Trainsets/Number of seats and berths [II-11] at 31.12 (1000)/Total/By type of trainset/Conventional trainset,A-II-06-14-83.3-0.0,116,58,,</v>
      </c>
      <c r="S82" s="480"/>
    </row>
    <row r="83" spans="1:19" x14ac:dyDescent="0.25">
      <c r="A83" s="495" t="s">
        <v>977</v>
      </c>
      <c r="B83" s="496" t="s">
        <v>976</v>
      </c>
      <c r="C83" s="498"/>
      <c r="D83" s="498"/>
      <c r="E83" s="503">
        <v>30</v>
      </c>
      <c r="F83" s="504"/>
      <c r="G83" s="503">
        <v>31</v>
      </c>
      <c r="H83" s="504"/>
      <c r="I83" s="503">
        <v>31</v>
      </c>
      <c r="J83" s="504"/>
      <c r="K83" s="503">
        <v>28</v>
      </c>
      <c r="L83" s="504"/>
      <c r="M83" s="503"/>
      <c r="N83" s="492"/>
      <c r="P83" s="494" t="s">
        <v>1212</v>
      </c>
      <c r="R83" s="478" t="str">
        <f t="shared" si="2"/>
        <v>Railway Transport/Enterprise Economic Performance And Employment/Railway enterprises/Number of enterprises at 31.12/Total,A-III-01-09-0.0-0.0,,,</v>
      </c>
      <c r="S83" s="480"/>
    </row>
    <row r="84" spans="1:19" x14ac:dyDescent="0.25">
      <c r="A84" s="495" t="s">
        <v>979</v>
      </c>
      <c r="B84" s="496" t="s">
        <v>978</v>
      </c>
      <c r="C84" s="498"/>
      <c r="D84" s="498"/>
      <c r="E84" s="503">
        <v>26</v>
      </c>
      <c r="F84" s="504"/>
      <c r="G84" s="503">
        <v>27</v>
      </c>
      <c r="H84" s="504"/>
      <c r="I84" s="503">
        <v>27</v>
      </c>
      <c r="J84" s="504"/>
      <c r="K84" s="503">
        <v>24</v>
      </c>
      <c r="L84" s="504"/>
      <c r="M84" s="503"/>
      <c r="N84" s="492"/>
      <c r="P84" s="494" t="s">
        <v>1212</v>
      </c>
      <c r="R84" s="478" t="str">
        <f t="shared" si="2"/>
        <v>Railway Transport/Enterprise Economic Performance And Employment/Railway enterprises/Number of enterprises at 31.12/Total/By type of enterprise/Railway undertaking,A-III-01-09-87.1-0.0,,,</v>
      </c>
      <c r="S84" s="480"/>
    </row>
    <row r="85" spans="1:19" x14ac:dyDescent="0.25">
      <c r="A85" s="495" t="s">
        <v>981</v>
      </c>
      <c r="B85" s="496" t="s">
        <v>980</v>
      </c>
      <c r="C85" s="498"/>
      <c r="D85" s="498"/>
      <c r="E85" s="503">
        <v>2</v>
      </c>
      <c r="F85" s="504"/>
      <c r="G85" s="503">
        <v>2</v>
      </c>
      <c r="H85" s="504"/>
      <c r="I85" s="503">
        <v>2</v>
      </c>
      <c r="J85" s="504"/>
      <c r="K85" s="503">
        <v>2</v>
      </c>
      <c r="L85" s="504"/>
      <c r="M85" s="503"/>
      <c r="N85" s="492"/>
      <c r="P85" s="494" t="s">
        <v>1212</v>
      </c>
      <c r="R85" s="478" t="str">
        <f t="shared" si="2"/>
        <v>Railway Transport/Enterprise Economic Performance And Employment/Railway enterprises/Number of enterprises at 31.12/Total/By type of enterprise/Infrastructure manager,A-III-01-09-87.2-0.0,,,</v>
      </c>
      <c r="S85" s="480"/>
    </row>
    <row r="86" spans="1:19" x14ac:dyDescent="0.25">
      <c r="A86" s="495" t="s">
        <v>983</v>
      </c>
      <c r="B86" s="496" t="s">
        <v>982</v>
      </c>
      <c r="C86" s="498"/>
      <c r="D86" s="498"/>
      <c r="E86" s="503">
        <v>2</v>
      </c>
      <c r="F86" s="504"/>
      <c r="G86" s="503">
        <v>2</v>
      </c>
      <c r="H86" s="504"/>
      <c r="I86" s="503">
        <v>2</v>
      </c>
      <c r="J86" s="504"/>
      <c r="K86" s="503">
        <v>2</v>
      </c>
      <c r="L86" s="504"/>
      <c r="M86" s="503"/>
      <c r="N86" s="492"/>
      <c r="P86" s="494" t="s">
        <v>1212</v>
      </c>
      <c r="R86" s="478" t="str">
        <f t="shared" si="2"/>
        <v>Railway Transport/Enterprise Economic Performance And Employment/Railway enterprises/Number of enterprises at 31.12/Total/By type of enterprise/Integrated company,A-III-01-09-87.3-0.0,,,</v>
      </c>
      <c r="S86" s="480"/>
    </row>
    <row r="87" spans="1:19" x14ac:dyDescent="0.25">
      <c r="A87" s="495" t="s">
        <v>985</v>
      </c>
      <c r="B87" s="496" t="s">
        <v>984</v>
      </c>
      <c r="C87" s="498" t="s">
        <v>823</v>
      </c>
      <c r="D87" s="498"/>
      <c r="E87" s="501" t="s">
        <v>823</v>
      </c>
      <c r="F87" s="501"/>
      <c r="G87" s="501" t="s">
        <v>823</v>
      </c>
      <c r="H87" s="501"/>
      <c r="I87" s="501" t="s">
        <v>823</v>
      </c>
      <c r="J87" s="501"/>
      <c r="K87" s="501" t="s">
        <v>823</v>
      </c>
      <c r="L87" s="501"/>
      <c r="M87" s="501" t="s">
        <v>823</v>
      </c>
      <c r="P87" s="494"/>
      <c r="R87" s="478" t="str">
        <f t="shared" si="2"/>
        <v>Railway Transport/Enterprise Economic Performance And Employment/Investment and maintenance in rolling railway stocks/Amount of the year (national currency- millions)/Investment and maintenance expenditure in rolling stock in railway enterprises (Total),A-III-03-01-0.0-0.0,:,:,</v>
      </c>
      <c r="S87" s="480"/>
    </row>
    <row r="88" spans="1:19" x14ac:dyDescent="0.25">
      <c r="A88" s="495" t="s">
        <v>987</v>
      </c>
      <c r="B88" s="496" t="s">
        <v>986</v>
      </c>
      <c r="C88" s="498" t="s">
        <v>823</v>
      </c>
      <c r="D88" s="498"/>
      <c r="E88" s="501" t="s">
        <v>823</v>
      </c>
      <c r="F88" s="501"/>
      <c r="G88" s="501" t="s">
        <v>823</v>
      </c>
      <c r="H88" s="501"/>
      <c r="I88" s="501" t="s">
        <v>823</v>
      </c>
      <c r="J88" s="501"/>
      <c r="K88" s="501" t="s">
        <v>823</v>
      </c>
      <c r="L88" s="501"/>
      <c r="M88" s="501" t="s">
        <v>823</v>
      </c>
      <c r="P88" s="494"/>
      <c r="R88" s="478" t="str">
        <f t="shared" si="2"/>
        <v>Railway Transport/Enterprise Economic Performance And Employment/Investment and maintenance in rolling railway stocks/Amount of the year (national currency- millions)/By expenditure type/Investment expenditure in rolling stock in railway enterprises,A-III-03-01-10.1-0.0,:,:,</v>
      </c>
      <c r="S88" s="480"/>
    </row>
    <row r="89" spans="1:19" x14ac:dyDescent="0.25">
      <c r="A89" s="495" t="s">
        <v>989</v>
      </c>
      <c r="B89" s="496" t="s">
        <v>988</v>
      </c>
      <c r="C89" s="498" t="s">
        <v>823</v>
      </c>
      <c r="D89" s="498"/>
      <c r="E89" s="501" t="s">
        <v>823</v>
      </c>
      <c r="F89" s="501"/>
      <c r="G89" s="501" t="s">
        <v>823</v>
      </c>
      <c r="H89" s="501"/>
      <c r="I89" s="501" t="s">
        <v>823</v>
      </c>
      <c r="J89" s="501"/>
      <c r="K89" s="501" t="s">
        <v>823</v>
      </c>
      <c r="L89" s="501"/>
      <c r="M89" s="501" t="s">
        <v>823</v>
      </c>
      <c r="P89" s="494"/>
      <c r="R89" s="478" t="str">
        <f t="shared" si="2"/>
        <v>Railway Transport/Enterprise Economic Performance And Employment/Investment and maintenance in rolling railway stocks/Amount of the year (national currency- millions)/By expenditure type/Maintenance expenditure in rolling stock in railway enterprises,A-III-03-01-10.2-0.0,:,:,</v>
      </c>
      <c r="S89" s="480"/>
    </row>
    <row r="90" spans="1:19" x14ac:dyDescent="0.25">
      <c r="A90" s="495" t="s">
        <v>991</v>
      </c>
      <c r="B90" s="496" t="s">
        <v>990</v>
      </c>
      <c r="C90" s="498"/>
      <c r="D90" s="498"/>
      <c r="E90" s="499">
        <f>ROUND(B1_B2!Y65,2)</f>
        <v>20577.2</v>
      </c>
      <c r="F90" s="499"/>
      <c r="G90" s="499">
        <f>ROUND(B1_B2!AA65,2)</f>
        <v>19415.099999999999</v>
      </c>
      <c r="H90" s="499"/>
      <c r="I90" s="499">
        <f>ROUND(B1_B2!AC65,2)</f>
        <v>19006.400000000001</v>
      </c>
      <c r="J90" s="499"/>
      <c r="K90" s="499">
        <f>ROUND(B1_B2!AE65,2)</f>
        <v>17547.5</v>
      </c>
      <c r="L90" s="499"/>
      <c r="M90" s="499">
        <f>ROUND(B1_B2!AG65,2)</f>
        <v>19685.8</v>
      </c>
      <c r="N90" s="480"/>
      <c r="P90" s="494"/>
      <c r="R90" s="478" t="str">
        <f t="shared" si="2"/>
        <v>Railway Transport/Enterprise Economic Performance And Employment/Investment and maintenance in railway infrastructure/Amount of the year (national currency- millions)/Investment and maintenance expenditure in infrastructure in railway enterprises (Total),A-III-04-01-0.0-0.0,19685,8,,</v>
      </c>
      <c r="S90" s="480"/>
    </row>
    <row r="91" spans="1:19" x14ac:dyDescent="0.25">
      <c r="A91" s="495" t="s">
        <v>993</v>
      </c>
      <c r="B91" s="496" t="s">
        <v>992</v>
      </c>
      <c r="C91" s="498"/>
      <c r="D91" s="498"/>
      <c r="E91" s="499">
        <f>ROUND(B1_B2!Y62,2)</f>
        <v>13672.8</v>
      </c>
      <c r="F91" s="499"/>
      <c r="G91" s="499">
        <f>ROUND(B1_B2!AA62,2)</f>
        <v>12642.6</v>
      </c>
      <c r="H91" s="499"/>
      <c r="I91" s="499">
        <f>ROUND(B1_B2!AC62,2)</f>
        <v>11596.5</v>
      </c>
      <c r="J91" s="499"/>
      <c r="K91" s="499">
        <f>ROUND(B1_B2!AE62,2)</f>
        <v>9551</v>
      </c>
      <c r="L91" s="499"/>
      <c r="M91" s="499">
        <f>ROUND(B1_B2!AG62,2)</f>
        <v>10802</v>
      </c>
      <c r="N91" s="480"/>
      <c r="P91" s="494"/>
      <c r="R91" s="478" t="str">
        <f t="shared" si="2"/>
        <v>Railway Transport/Enterprise Economic Performance And Employment/Investment and maintenance in railway infrastructure/Amount of the year (national currency- millions)/By expenditure type/Investment expenditure in infrastructure in railway enterprises,A-III-04-01-10.1-0.0,10802,,</v>
      </c>
      <c r="S91" s="480"/>
    </row>
    <row r="92" spans="1:19" x14ac:dyDescent="0.25">
      <c r="A92" s="495" t="s">
        <v>995</v>
      </c>
      <c r="B92" s="496" t="s">
        <v>994</v>
      </c>
      <c r="C92" s="498"/>
      <c r="D92" s="498"/>
      <c r="E92" s="499">
        <f>ROUND(B1_B2!Y65-B1_B2!Y62,2)</f>
        <v>6904.4</v>
      </c>
      <c r="F92" s="499"/>
      <c r="G92" s="499">
        <f>ROUND(B1_B2!AA65-B1_B2!AA62,2)</f>
        <v>6772.5</v>
      </c>
      <c r="H92" s="499"/>
      <c r="I92" s="499">
        <f>ROUND(B1_B2!AC65-B1_B2!AC62,2)</f>
        <v>7409.9</v>
      </c>
      <c r="J92" s="499"/>
      <c r="K92" s="499">
        <f>ROUND(B1_B2!AE65-B1_B2!AE62,2)</f>
        <v>7996.5</v>
      </c>
      <c r="L92" s="499"/>
      <c r="M92" s="499">
        <f>ROUND(B1_B2!AG65-B1_B2!AG62,2)</f>
        <v>8883.7999999999993</v>
      </c>
      <c r="N92" s="480"/>
      <c r="P92" s="494"/>
      <c r="R92" s="478" t="str">
        <f t="shared" si="2"/>
        <v>Railway Transport/Enterprise Economic Performance And Employment/Investment and maintenance in railway infrastructure/Amount of the year (national currency- millions)/By expenditure type/Maintenance expenditure in infrastructure in railway enterprises,A-III-04-01-10.2-0.0,8883,8,,</v>
      </c>
      <c r="S92" s="480"/>
    </row>
    <row r="93" spans="1:19" x14ac:dyDescent="0.25">
      <c r="A93" s="495" t="s">
        <v>997</v>
      </c>
      <c r="B93" s="496" t="s">
        <v>996</v>
      </c>
      <c r="C93" s="498"/>
      <c r="D93" s="498"/>
      <c r="E93" s="499">
        <f>ROUND(D1_D2_D3!Y23,2)</f>
        <v>140581.91</v>
      </c>
      <c r="F93" s="499"/>
      <c r="G93" s="499">
        <f>ROUND(D1_D2_D3!AA23,2)</f>
        <v>147190.62</v>
      </c>
      <c r="H93" s="499"/>
      <c r="I93" s="499">
        <f>ROUND(D1_D2_D3!AC23,2)</f>
        <v>145730.70000000001</v>
      </c>
      <c r="J93" s="499"/>
      <c r="K93" s="499">
        <f>ROUND(D1_D2_D3!AE23,2)</f>
        <v>151185.22</v>
      </c>
      <c r="L93" s="499"/>
      <c r="M93" s="499">
        <f>ROUND(D1_D2_D3!AG23,2)</f>
        <v>152983.96</v>
      </c>
      <c r="N93" s="480"/>
      <c r="P93" s="494"/>
      <c r="R93" s="478" t="str">
        <f t="shared" si="2"/>
        <v>Railway Transport/Traffic/Train movements/Train-km [IV-07] (1000)/Total,A-IV-01-21-0.0-0.0,152983,96,,</v>
      </c>
      <c r="S93" s="480"/>
    </row>
    <row r="94" spans="1:19" x14ac:dyDescent="0.25">
      <c r="A94" s="495" t="s">
        <v>999</v>
      </c>
      <c r="B94" s="496" t="s">
        <v>998</v>
      </c>
      <c r="C94" s="498"/>
      <c r="D94" s="496" t="s">
        <v>1000</v>
      </c>
      <c r="E94" s="499">
        <f>ROUND(D1_D2_D3!Y21,2)</f>
        <v>130511.29</v>
      </c>
      <c r="F94" s="499"/>
      <c r="G94" s="499">
        <f>ROUND(D1_D2_D3!AA21,2)</f>
        <v>137282.38</v>
      </c>
      <c r="H94" s="499"/>
      <c r="I94" s="499">
        <f>ROUND(D1_D2_D3!AC21,2)</f>
        <v>136412.51999999999</v>
      </c>
      <c r="J94" s="499"/>
      <c r="K94" s="499">
        <f>ROUND(D1_D2_D3!AE21,2)</f>
        <v>142239.51</v>
      </c>
      <c r="L94" s="499"/>
      <c r="M94" s="499">
        <f>ROUND(D1_D2_D3!AG21,2)</f>
        <v>144744.59</v>
      </c>
      <c r="N94" s="480"/>
      <c r="P94" s="494"/>
      <c r="R94" s="478" t="str">
        <f t="shared" si="2"/>
        <v>Railway Transport/Traffic/Train movements/Train-km [IV-07] (1000)/By type of tractive vehicle and source of power/Electric locomotives,A-IV-01-21-22.11-0.0,144744,59,,Incl. electric railcars  </v>
      </c>
      <c r="S94" s="480"/>
    </row>
    <row r="95" spans="1:19" x14ac:dyDescent="0.25">
      <c r="A95" s="495" t="s">
        <v>1002</v>
      </c>
      <c r="B95" s="496" t="s">
        <v>1001</v>
      </c>
      <c r="C95" s="498"/>
      <c r="D95" s="496" t="s">
        <v>1210</v>
      </c>
      <c r="E95" s="499">
        <f>ROUND(D1_D2_D3!Y22,2)</f>
        <v>10070.629999999999</v>
      </c>
      <c r="F95" s="499"/>
      <c r="G95" s="499">
        <f>ROUND(D1_D2_D3!AA22,2)</f>
        <v>9908.24</v>
      </c>
      <c r="H95" s="499"/>
      <c r="I95" s="499">
        <f>ROUND(D1_D2_D3!AC22,2)</f>
        <v>9318.19</v>
      </c>
      <c r="J95" s="499"/>
      <c r="K95" s="499">
        <f>ROUND(D1_D2_D3!AE22,2)</f>
        <v>8945.7099999999991</v>
      </c>
      <c r="L95" s="499"/>
      <c r="M95" s="499">
        <f>ROUND(D1_D2_D3!AG22,2)</f>
        <v>8239.3700000000008</v>
      </c>
      <c r="N95" s="480"/>
      <c r="P95" s="494"/>
      <c r="R95" s="478" t="str">
        <f t="shared" si="2"/>
        <v>Railway Transport/Traffic/Train movements/Train-km [IV-07] (1000)/By type of tractive vehicle and source of power/Diesel locomotives,A-IV-01-21-22.12-0.0,8239,37,,Incl. diesel railcars  </v>
      </c>
      <c r="S95" s="480"/>
    </row>
    <row r="96" spans="1:19" x14ac:dyDescent="0.25">
      <c r="A96" s="495" t="s">
        <v>1005</v>
      </c>
      <c r="B96" s="496" t="s">
        <v>1004</v>
      </c>
      <c r="C96" s="498" t="s">
        <v>823</v>
      </c>
      <c r="D96" s="496"/>
      <c r="E96" s="501" t="s">
        <v>823</v>
      </c>
      <c r="F96" s="501"/>
      <c r="G96" s="501" t="s">
        <v>823</v>
      </c>
      <c r="H96" s="501"/>
      <c r="I96" s="501" t="s">
        <v>823</v>
      </c>
      <c r="J96" s="501"/>
      <c r="K96" s="501" t="s">
        <v>823</v>
      </c>
      <c r="L96" s="501"/>
      <c r="M96" s="501" t="s">
        <v>823</v>
      </c>
      <c r="P96" s="494"/>
      <c r="R96" s="478" t="str">
        <f t="shared" si="2"/>
        <v>Railway Transport/Traffic/Train movements/Train-km [IV-07] (1000)/By type of tractive vehicle and source of power/Electric railcars,A-IV-01-21-22.21-0.0,:,:,</v>
      </c>
      <c r="S96" s="480"/>
    </row>
    <row r="97" spans="1:19" x14ac:dyDescent="0.25">
      <c r="A97" s="495" t="s">
        <v>1007</v>
      </c>
      <c r="B97" s="496" t="s">
        <v>1006</v>
      </c>
      <c r="C97" s="498" t="s">
        <v>823</v>
      </c>
      <c r="D97" s="496"/>
      <c r="E97" s="501" t="s">
        <v>823</v>
      </c>
      <c r="F97" s="501"/>
      <c r="G97" s="501" t="s">
        <v>823</v>
      </c>
      <c r="H97" s="501"/>
      <c r="I97" s="501" t="s">
        <v>823</v>
      </c>
      <c r="J97" s="501"/>
      <c r="K97" s="501" t="s">
        <v>823</v>
      </c>
      <c r="L97" s="501"/>
      <c r="M97" s="501" t="s">
        <v>823</v>
      </c>
      <c r="P97" s="494"/>
      <c r="R97" s="478" t="str">
        <f t="shared" si="2"/>
        <v>Railway Transport/Traffic/Train movements/Train-km [IV-07] (1000)/By type of tractive vehicle and source of power/Diesel railcars,A-IV-01-21-22.22-0.0,:,:,</v>
      </c>
      <c r="S97" s="480"/>
    </row>
    <row r="98" spans="1:19" x14ac:dyDescent="0.25">
      <c r="A98" s="495" t="s">
        <v>1009</v>
      </c>
      <c r="B98" s="496" t="s">
        <v>1008</v>
      </c>
      <c r="C98" s="498"/>
      <c r="D98" s="496"/>
      <c r="E98" s="499">
        <f>ROUND(D1_D2_D3!Y12,2)</f>
        <v>98134.79</v>
      </c>
      <c r="F98" s="499"/>
      <c r="G98" s="499">
        <f>ROUND(D1_D2_D3!AA12,2)</f>
        <v>103826.22</v>
      </c>
      <c r="H98" s="499"/>
      <c r="I98" s="499">
        <f>ROUND(D1_D2_D3!AC12,2)</f>
        <v>106011.46</v>
      </c>
      <c r="J98" s="499"/>
      <c r="K98" s="499">
        <f>ROUND(D1_D2_D3!AE12,2)</f>
        <v>113035.98</v>
      </c>
      <c r="L98" s="499"/>
      <c r="M98" s="499">
        <f>ROUND(D1_D2_D3!AG12,2)</f>
        <v>115886.32</v>
      </c>
      <c r="N98" s="480"/>
      <c r="P98" s="494"/>
      <c r="R98" s="478" t="str">
        <f t="shared" si="2"/>
        <v>Railway Transport/Traffic/Passenger train movements/Train-km [IV-07] (1000)/Total,A-IV-01-21-29.1-0.0,115886,32,,</v>
      </c>
      <c r="S98" s="480"/>
    </row>
    <row r="99" spans="1:19" x14ac:dyDescent="0.25">
      <c r="A99" s="495" t="s">
        <v>1011</v>
      </c>
      <c r="B99" s="496" t="s">
        <v>1010</v>
      </c>
      <c r="C99" s="498"/>
      <c r="D99" s="496" t="s">
        <v>1000</v>
      </c>
      <c r="E99" s="499">
        <f>ROUND(D1_D2_D3!Y10,2)</f>
        <v>91344.46</v>
      </c>
      <c r="F99" s="499"/>
      <c r="G99" s="499">
        <f>ROUND(D1_D2_D3!AA10,2)</f>
        <v>97083.95</v>
      </c>
      <c r="H99" s="499"/>
      <c r="I99" s="499">
        <f>ROUND(D1_D2_D3!AC10,2)</f>
        <v>99488.37</v>
      </c>
      <c r="J99" s="499"/>
      <c r="K99" s="499">
        <f>ROUND(D1_D2_D3!AE10,2)</f>
        <v>106877.54</v>
      </c>
      <c r="L99" s="499"/>
      <c r="M99" s="499">
        <f>ROUND(D1_D2_D3!AG10,2)</f>
        <v>109912.21</v>
      </c>
      <c r="N99" s="480"/>
      <c r="P99" s="494"/>
      <c r="R99" s="478" t="str">
        <f t="shared" si="2"/>
        <v>Railway Transport/Traffic/Passenger train movements/Train-km [IV-07] (1000)/Total/By type of tractive vehicle and source of power/Electric locomotives,A-IV-01-21-29.1-22.11,109912,21,,Incl. electric railcars  </v>
      </c>
      <c r="S99" s="480"/>
    </row>
    <row r="100" spans="1:19" x14ac:dyDescent="0.25">
      <c r="A100" s="495" t="s">
        <v>1013</v>
      </c>
      <c r="B100" s="496" t="s">
        <v>1012</v>
      </c>
      <c r="C100" s="498"/>
      <c r="D100" s="496" t="s">
        <v>1210</v>
      </c>
      <c r="E100" s="499">
        <f>ROUND(D1_D2_D3!Y11,2)</f>
        <v>6790.33</v>
      </c>
      <c r="F100" s="499"/>
      <c r="G100" s="499">
        <f>ROUND(D1_D2_D3!AA11,2)</f>
        <v>6742.28</v>
      </c>
      <c r="H100" s="499"/>
      <c r="I100" s="499">
        <f>ROUND(D1_D2_D3!AC11,2)</f>
        <v>6523.09</v>
      </c>
      <c r="J100" s="499"/>
      <c r="K100" s="499">
        <f>ROUND(D1_D2_D3!AE11,2)</f>
        <v>6158.43</v>
      </c>
      <c r="L100" s="499"/>
      <c r="M100" s="499">
        <f>ROUND(D1_D2_D3!AG11,2)</f>
        <v>5974.11</v>
      </c>
      <c r="N100" s="480"/>
      <c r="P100" s="494"/>
      <c r="R100" s="478" t="str">
        <f t="shared" si="2"/>
        <v>Railway Transport/Traffic/Passenger train movements/Train-km [IV-07] (1000)/Total/By type of tractive vehicle and source of power/Diesel locomotives,A-IV-01-21-29.1-22.12,5974,11,,Incl. diesel railcars  </v>
      </c>
      <c r="S100" s="480"/>
    </row>
    <row r="101" spans="1:19" x14ac:dyDescent="0.25">
      <c r="A101" s="495" t="s">
        <v>1015</v>
      </c>
      <c r="B101" s="496" t="s">
        <v>1014</v>
      </c>
      <c r="C101" s="498" t="s">
        <v>823</v>
      </c>
      <c r="D101" s="496"/>
      <c r="E101" s="501" t="s">
        <v>823</v>
      </c>
      <c r="F101" s="501"/>
      <c r="G101" s="501" t="s">
        <v>823</v>
      </c>
      <c r="H101" s="501"/>
      <c r="I101" s="501" t="s">
        <v>823</v>
      </c>
      <c r="J101" s="501"/>
      <c r="K101" s="501" t="s">
        <v>823</v>
      </c>
      <c r="L101" s="501"/>
      <c r="M101" s="501" t="s">
        <v>823</v>
      </c>
      <c r="P101" s="494"/>
      <c r="R101" s="478" t="str">
        <f t="shared" si="2"/>
        <v>Railway Transport/Traffic/Passenger train movements/Train-km [IV-07] (1000)/Total/By type of tractive vehicle and source of power/Electric railcars,A-IV-01-21-29.1-22.21,:,:,</v>
      </c>
      <c r="S101" s="480"/>
    </row>
    <row r="102" spans="1:19" x14ac:dyDescent="0.25">
      <c r="A102" s="495" t="s">
        <v>1017</v>
      </c>
      <c r="B102" s="496" t="s">
        <v>1016</v>
      </c>
      <c r="C102" s="498" t="s">
        <v>823</v>
      </c>
      <c r="D102" s="496"/>
      <c r="E102" s="501" t="s">
        <v>823</v>
      </c>
      <c r="F102" s="501"/>
      <c r="G102" s="501" t="s">
        <v>823</v>
      </c>
      <c r="H102" s="501"/>
      <c r="I102" s="501" t="s">
        <v>823</v>
      </c>
      <c r="J102" s="501"/>
      <c r="K102" s="501" t="s">
        <v>823</v>
      </c>
      <c r="L102" s="501"/>
      <c r="M102" s="501" t="s">
        <v>823</v>
      </c>
      <c r="P102" s="494"/>
      <c r="R102" s="478" t="str">
        <f t="shared" si="2"/>
        <v>Railway Transport/Traffic/Passenger train movements/Train-km [IV-07] (1000)/Total/By type of tractive vehicle and source of power/Diesel railcars,A-IV-01-21-29.1-22.22,:,:,</v>
      </c>
      <c r="S102" s="480"/>
    </row>
    <row r="103" spans="1:19" x14ac:dyDescent="0.25">
      <c r="A103" s="495" t="s">
        <v>1019</v>
      </c>
      <c r="B103" s="496" t="s">
        <v>1018</v>
      </c>
      <c r="C103" s="498" t="s">
        <v>823</v>
      </c>
      <c r="D103" s="496"/>
      <c r="E103" s="501" t="s">
        <v>823</v>
      </c>
      <c r="F103" s="501"/>
      <c r="G103" s="501" t="s">
        <v>823</v>
      </c>
      <c r="H103" s="501"/>
      <c r="I103" s="501" t="s">
        <v>823</v>
      </c>
      <c r="J103" s="501"/>
      <c r="K103" s="501" t="s">
        <v>823</v>
      </c>
      <c r="L103" s="501"/>
      <c r="M103" s="501" t="s">
        <v>823</v>
      </c>
      <c r="P103" s="494"/>
      <c r="R103" s="478" t="str">
        <f t="shared" si="2"/>
        <v>Railway Transport/Traffic/Passenger train movements/Train-km [IV-07] (1000)/Total/By type of train/High speed trains,A-IV-01-21-29.1-83.1,:,:,</v>
      </c>
      <c r="S103" s="480"/>
    </row>
    <row r="104" spans="1:19" x14ac:dyDescent="0.25">
      <c r="A104" s="495" t="s">
        <v>1021</v>
      </c>
      <c r="B104" s="496" t="s">
        <v>1020</v>
      </c>
      <c r="C104" s="498" t="s">
        <v>823</v>
      </c>
      <c r="D104" s="496"/>
      <c r="E104" s="501" t="s">
        <v>823</v>
      </c>
      <c r="F104" s="501"/>
      <c r="G104" s="501" t="s">
        <v>823</v>
      </c>
      <c r="H104" s="501"/>
      <c r="I104" s="501" t="s">
        <v>823</v>
      </c>
      <c r="J104" s="501"/>
      <c r="K104" s="501" t="s">
        <v>823</v>
      </c>
      <c r="L104" s="501"/>
      <c r="M104" s="501" t="s">
        <v>823</v>
      </c>
      <c r="P104" s="494"/>
      <c r="R104" s="478" t="str">
        <f t="shared" si="2"/>
        <v>Railway Transport/Traffic/Passenger train movements/Train-km [IV-07] (1000)/Total/By type of train/High speed tilting trains,A-IV-01-21-29.1-83.2,:,:,</v>
      </c>
      <c r="S104" s="480"/>
    </row>
    <row r="105" spans="1:19" x14ac:dyDescent="0.25">
      <c r="A105" s="495" t="s">
        <v>1023</v>
      </c>
      <c r="B105" s="496" t="s">
        <v>1022</v>
      </c>
      <c r="C105" s="498" t="s">
        <v>823</v>
      </c>
      <c r="D105" s="496"/>
      <c r="E105" s="501" t="s">
        <v>823</v>
      </c>
      <c r="F105" s="501"/>
      <c r="G105" s="501" t="s">
        <v>823</v>
      </c>
      <c r="H105" s="501"/>
      <c r="I105" s="501" t="s">
        <v>823</v>
      </c>
      <c r="J105" s="501"/>
      <c r="K105" s="501" t="s">
        <v>823</v>
      </c>
      <c r="L105" s="501"/>
      <c r="M105" s="501" t="s">
        <v>823</v>
      </c>
      <c r="P105" s="494"/>
      <c r="R105" s="478" t="str">
        <f t="shared" si="2"/>
        <v>Railway Transport/Traffic/Passenger train movements/Train-km [IV-07] (1000)/Total/By type of train/Conventional trains,A-IV-01-21-29.1-83.3,:,:,</v>
      </c>
      <c r="S105" s="480"/>
    </row>
    <row r="106" spans="1:19" x14ac:dyDescent="0.25">
      <c r="A106" s="495" t="s">
        <v>1025</v>
      </c>
      <c r="B106" s="496" t="s">
        <v>1024</v>
      </c>
      <c r="C106" s="498"/>
      <c r="D106" s="496"/>
      <c r="E106" s="499">
        <f>ROUND(D1_D2_D3!Y18,2)</f>
        <v>42447.13</v>
      </c>
      <c r="F106" s="499"/>
      <c r="G106" s="499">
        <f>ROUND(D1_D2_D3!AA18,2)</f>
        <v>43364.4</v>
      </c>
      <c r="H106" s="499"/>
      <c r="I106" s="499">
        <f>ROUND(D1_D2_D3!AC18,2)</f>
        <v>39719.24</v>
      </c>
      <c r="J106" s="499"/>
      <c r="K106" s="499">
        <f>ROUND(D1_D2_D3!AE18,2)</f>
        <v>38149.24</v>
      </c>
      <c r="L106" s="499"/>
      <c r="M106" s="499">
        <f>ROUND(D1_D2_D3!AG18,2)</f>
        <v>37097.65</v>
      </c>
      <c r="N106" s="480"/>
      <c r="P106" s="494"/>
      <c r="R106" s="478" t="str">
        <f t="shared" si="2"/>
        <v>Railway Transport/Traffic/Goods train movements/Train-km [IV-07] (1000)/Total,A-IV-01-21-29.2-0.0,37097,65,,</v>
      </c>
      <c r="S106" s="480"/>
    </row>
    <row r="107" spans="1:19" x14ac:dyDescent="0.25">
      <c r="A107" s="495" t="s">
        <v>1027</v>
      </c>
      <c r="B107" s="496" t="s">
        <v>1026</v>
      </c>
      <c r="C107" s="498"/>
      <c r="D107" s="496" t="s">
        <v>1000</v>
      </c>
      <c r="E107" s="499">
        <f>ROUND(D1_D2_D3!Y16,2)</f>
        <v>39166.83</v>
      </c>
      <c r="F107" s="499"/>
      <c r="G107" s="499">
        <f>ROUND(D1_D2_D3!AA16,2)</f>
        <v>40198.43</v>
      </c>
      <c r="H107" s="499"/>
      <c r="I107" s="499">
        <f>ROUND(D1_D2_D3!AC16,2)</f>
        <v>36924.15</v>
      </c>
      <c r="J107" s="499"/>
      <c r="K107" s="499">
        <f>ROUND(D1_D2_D3!AE16,2)</f>
        <v>35361.97</v>
      </c>
      <c r="L107" s="499"/>
      <c r="M107" s="499">
        <f>ROUND(D1_D2_D3!AG16,2)</f>
        <v>34832.379999999997</v>
      </c>
      <c r="N107" s="480"/>
      <c r="P107" s="494"/>
      <c r="R107" s="478" t="str">
        <f t="shared" si="2"/>
        <v>Railway Transport/Traffic/Goods train movements/Train-km [IV-07] (1000)/Total/By type of tractive vehicle and source of power/Electric locomotives,A-IV-01-21-29.2-22.11,34832,38,,Incl. electric railcars  </v>
      </c>
      <c r="S107" s="480"/>
    </row>
    <row r="108" spans="1:19" x14ac:dyDescent="0.25">
      <c r="A108" s="495" t="s">
        <v>1029</v>
      </c>
      <c r="B108" s="496" t="s">
        <v>1028</v>
      </c>
      <c r="C108" s="498"/>
      <c r="D108" s="496" t="s">
        <v>1003</v>
      </c>
      <c r="E108" s="499">
        <f>ROUND(D1_D2_D3!Y17,2)</f>
        <v>3280.3</v>
      </c>
      <c r="F108" s="499"/>
      <c r="G108" s="499">
        <f>ROUND(D1_D2_D3!AA17,2)</f>
        <v>3165.97</v>
      </c>
      <c r="H108" s="499"/>
      <c r="I108" s="499">
        <f>ROUND(D1_D2_D3!AC17,2)</f>
        <v>2795.1</v>
      </c>
      <c r="J108" s="499"/>
      <c r="K108" s="499">
        <f>ROUND(D1_D2_D3!AE17,2)</f>
        <v>2787.27</v>
      </c>
      <c r="L108" s="499"/>
      <c r="M108" s="499">
        <f>ROUND(D1_D2_D3!AG17,2)</f>
        <v>2265.27</v>
      </c>
      <c r="N108" s="480"/>
      <c r="P108" s="494"/>
      <c r="R108" s="478" t="str">
        <f t="shared" si="2"/>
        <v>Railway Transport/Traffic/Goods train movements/Train-km [IV-07] (1000)/Total/By type of tractive vehicle and source of power/Diesel locomotives,A-IV-01-21-29.2-22.12,2265,27,,Ncl. diesel railcars  </v>
      </c>
      <c r="S108" s="480"/>
    </row>
    <row r="109" spans="1:19" x14ac:dyDescent="0.25">
      <c r="A109" s="495" t="s">
        <v>1031</v>
      </c>
      <c r="B109" s="496" t="s">
        <v>1030</v>
      </c>
      <c r="C109" s="498"/>
      <c r="D109" s="496"/>
      <c r="E109" s="501">
        <v>0</v>
      </c>
      <c r="F109" s="501"/>
      <c r="G109" s="501">
        <v>0</v>
      </c>
      <c r="H109" s="501"/>
      <c r="I109" s="501">
        <v>0</v>
      </c>
      <c r="J109" s="501"/>
      <c r="K109" s="501">
        <v>0</v>
      </c>
      <c r="L109" s="501"/>
      <c r="M109" s="501">
        <v>0</v>
      </c>
      <c r="P109" s="494"/>
      <c r="R109" s="478" t="str">
        <f t="shared" si="2"/>
        <v>Railway Transport/Traffic/Goods train movements/Train-km [IV-07] (1000)/Total/By type of tractive vehicle and source of power/Electric railcars,A-IV-01-21-29.2-22.21,0,,</v>
      </c>
      <c r="S109" s="480"/>
    </row>
    <row r="110" spans="1:19" x14ac:dyDescent="0.25">
      <c r="A110" s="495" t="s">
        <v>1033</v>
      </c>
      <c r="B110" s="496" t="s">
        <v>1032</v>
      </c>
      <c r="C110" s="498"/>
      <c r="D110" s="496"/>
      <c r="E110" s="501">
        <v>0</v>
      </c>
      <c r="F110" s="501"/>
      <c r="G110" s="501">
        <v>0</v>
      </c>
      <c r="H110" s="501"/>
      <c r="I110" s="501">
        <v>0</v>
      </c>
      <c r="J110" s="501"/>
      <c r="K110" s="501">
        <v>0</v>
      </c>
      <c r="L110" s="501"/>
      <c r="M110" s="501">
        <v>0</v>
      </c>
      <c r="P110" s="494"/>
      <c r="R110" s="478" t="str">
        <f t="shared" si="2"/>
        <v>Railway Transport/Traffic/Goods train movements/Train-km [IV-07] (1000)/Total/By type of tractive vehicle and source of power/Diesel railcars,A-IV-01-21-29.2-22.22,0,,</v>
      </c>
      <c r="S110" s="480"/>
    </row>
    <row r="111" spans="1:19" x14ac:dyDescent="0.25">
      <c r="A111" s="495" t="s">
        <v>1035</v>
      </c>
      <c r="B111" s="496" t="s">
        <v>1034</v>
      </c>
      <c r="C111" s="498" t="s">
        <v>823</v>
      </c>
      <c r="D111" s="496"/>
      <c r="E111" s="501" t="s">
        <v>823</v>
      </c>
      <c r="F111" s="501"/>
      <c r="G111" s="501" t="s">
        <v>823</v>
      </c>
      <c r="H111" s="501"/>
      <c r="I111" s="501" t="s">
        <v>823</v>
      </c>
      <c r="J111" s="501"/>
      <c r="K111" s="501" t="s">
        <v>823</v>
      </c>
      <c r="L111" s="501"/>
      <c r="M111" s="501" t="s">
        <v>823</v>
      </c>
      <c r="P111" s="494"/>
      <c r="R111" s="478" t="str">
        <f t="shared" si="2"/>
        <v>Railway Transport/Traffic/Other train movements/Train-km [IV-07] (1000)/Total,A-IV-01-21-29.3-0.0,:,:,</v>
      </c>
      <c r="S111" s="480"/>
    </row>
    <row r="112" spans="1:19" x14ac:dyDescent="0.25">
      <c r="A112" s="495" t="s">
        <v>1037</v>
      </c>
      <c r="B112" s="496" t="s">
        <v>1036</v>
      </c>
      <c r="C112" s="498"/>
      <c r="D112" s="496"/>
      <c r="E112" s="499">
        <f>ROUND(D1_D2_D3!Y44,2)</f>
        <v>65598.880000000005</v>
      </c>
      <c r="F112" s="499"/>
      <c r="G112" s="499">
        <f>ROUND(D1_D2_D3!AA44,2)</f>
        <v>66909.61</v>
      </c>
      <c r="H112" s="499"/>
      <c r="I112" s="499">
        <f>ROUND(D1_D2_D3!AC44,2)</f>
        <v>64776.74</v>
      </c>
      <c r="J112" s="499"/>
      <c r="K112" s="499">
        <f>ROUND(D1_D2_D3!AE44,2)</f>
        <v>65471.77</v>
      </c>
      <c r="L112" s="499"/>
      <c r="M112" s="499">
        <f>ROUND(D1_D2_D3!AG44,2)</f>
        <v>65527.16</v>
      </c>
      <c r="N112" s="480"/>
      <c r="P112" s="494"/>
      <c r="R112" s="478" t="str">
        <f t="shared" si="2"/>
        <v>Railway Transport/Traffic/Hauled vehicle movements/Gross-Tonne-km (millions) [IV-14]/Total,A-IV-03-03-0.0-0.0,65527,16,,</v>
      </c>
      <c r="S112" s="480"/>
    </row>
    <row r="113" spans="1:19" x14ac:dyDescent="0.25">
      <c r="A113" s="495" t="s">
        <v>1039</v>
      </c>
      <c r="B113" s="496" t="s">
        <v>1038</v>
      </c>
      <c r="C113" s="498"/>
      <c r="D113" s="496" t="s">
        <v>1000</v>
      </c>
      <c r="E113" s="499">
        <f>ROUND(D1_D2_D3!Y42,2)</f>
        <v>63225.63</v>
      </c>
      <c r="F113" s="499"/>
      <c r="G113" s="499">
        <f>ROUND(D1_D2_D3!AA42,2)</f>
        <v>64335.45</v>
      </c>
      <c r="H113" s="499"/>
      <c r="I113" s="499">
        <f>ROUND(D1_D2_D3!AC42,2)</f>
        <v>62698.67</v>
      </c>
      <c r="J113" s="499"/>
      <c r="K113" s="499">
        <f>ROUND(D1_D2_D3!AE42,2)</f>
        <v>63086.62</v>
      </c>
      <c r="L113" s="499"/>
      <c r="M113" s="499">
        <f>ROUND(D1_D2_D3!AG42,2)</f>
        <v>63878.75</v>
      </c>
      <c r="N113" s="480"/>
      <c r="P113" s="494"/>
      <c r="R113" s="478" t="str">
        <f t="shared" si="2"/>
        <v>Railway Transport/Traffic/Hauled vehicle movements/Gross-Tonne-km (millions) [IV-14]/By type of tractive vehicle and source of power/Electric locomotives,A-IV-03-03-22.11-0.0,63878,75,,Incl. electric railcars  </v>
      </c>
      <c r="S113" s="480"/>
    </row>
    <row r="114" spans="1:19" x14ac:dyDescent="0.25">
      <c r="A114" s="495" t="s">
        <v>1041</v>
      </c>
      <c r="B114" s="496" t="s">
        <v>1040</v>
      </c>
      <c r="C114" s="498"/>
      <c r="D114" s="496" t="s">
        <v>1210</v>
      </c>
      <c r="E114" s="499">
        <f>ROUND(D1_D2_D3!Y43,2)</f>
        <v>2373.2600000000002</v>
      </c>
      <c r="F114" s="499"/>
      <c r="G114" s="499">
        <f>ROUND(D1_D2_D3!AA43,2)</f>
        <v>2574.16</v>
      </c>
      <c r="H114" s="499"/>
      <c r="I114" s="499">
        <f>ROUND(D1_D2_D3!AC43,2)</f>
        <v>2078.0700000000002</v>
      </c>
      <c r="J114" s="499"/>
      <c r="K114" s="499">
        <f>ROUND(D1_D2_D3!AE43,2)</f>
        <v>2385.15</v>
      </c>
      <c r="L114" s="499"/>
      <c r="M114" s="499">
        <f>ROUND(D1_D2_D3!AG43,2)</f>
        <v>2385.15</v>
      </c>
      <c r="N114" s="480"/>
      <c r="P114" s="494"/>
      <c r="R114" s="478" t="str">
        <f t="shared" si="2"/>
        <v>Railway Transport/Traffic/Hauled vehicle movements/Gross-Tonne-km (millions) [IV-14]/By type of tractive vehicle and source of power/Diesel locomotives,A-IV-03-03-22.12-0.0,2385,15,,Incl. diesel railcars  </v>
      </c>
      <c r="S114" s="480"/>
    </row>
    <row r="115" spans="1:19" x14ac:dyDescent="0.25">
      <c r="A115" s="495" t="s">
        <v>1043</v>
      </c>
      <c r="B115" s="496" t="s">
        <v>1042</v>
      </c>
      <c r="C115" s="498" t="s">
        <v>823</v>
      </c>
      <c r="D115" s="496"/>
      <c r="E115" s="501" t="s">
        <v>823</v>
      </c>
      <c r="F115" s="501"/>
      <c r="G115" s="501" t="s">
        <v>823</v>
      </c>
      <c r="H115" s="501"/>
      <c r="I115" s="501" t="s">
        <v>823</v>
      </c>
      <c r="J115" s="501"/>
      <c r="K115" s="501" t="s">
        <v>823</v>
      </c>
      <c r="L115" s="501"/>
      <c r="M115" s="501" t="s">
        <v>823</v>
      </c>
      <c r="P115" s="494"/>
      <c r="R115" s="478" t="str">
        <f t="shared" si="2"/>
        <v>Railway Transport/Traffic/Hauled vehicle movements/Gross-Tonne-km (millions) [IV-14]/By type of tractive vehicle and source of power/Electric railcars,A-IV-03-03-22.21-0.0,:,:,</v>
      </c>
      <c r="S115" s="480"/>
    </row>
    <row r="116" spans="1:19" x14ac:dyDescent="0.25">
      <c r="A116" s="495" t="s">
        <v>1045</v>
      </c>
      <c r="B116" s="496" t="s">
        <v>1044</v>
      </c>
      <c r="C116" s="498" t="s">
        <v>823</v>
      </c>
      <c r="D116" s="496"/>
      <c r="E116" s="501" t="s">
        <v>823</v>
      </c>
      <c r="F116" s="501"/>
      <c r="G116" s="501" t="s">
        <v>823</v>
      </c>
      <c r="H116" s="501"/>
      <c r="I116" s="501" t="s">
        <v>823</v>
      </c>
      <c r="J116" s="501"/>
      <c r="K116" s="501" t="s">
        <v>823</v>
      </c>
      <c r="L116" s="501"/>
      <c r="M116" s="501" t="s">
        <v>823</v>
      </c>
      <c r="P116" s="494"/>
      <c r="R116" s="478" t="str">
        <f t="shared" si="2"/>
        <v>Railway Transport/Traffic/Hauled vehicle movements/Gross-Tonne-km (millions) [IV-14]/By type of tractive vehicle and source of power/Diesel railcars,A-IV-03-03-22.22-0.0,:,:,</v>
      </c>
      <c r="S116" s="480"/>
    </row>
    <row r="117" spans="1:19" x14ac:dyDescent="0.25">
      <c r="A117" s="495" t="s">
        <v>1047</v>
      </c>
      <c r="B117" s="496" t="s">
        <v>1046</v>
      </c>
      <c r="C117" s="498" t="s">
        <v>823</v>
      </c>
      <c r="D117" s="496"/>
      <c r="E117" s="501" t="s">
        <v>823</v>
      </c>
      <c r="F117" s="501"/>
      <c r="G117" s="501" t="s">
        <v>823</v>
      </c>
      <c r="H117" s="501"/>
      <c r="I117" s="501" t="s">
        <v>823</v>
      </c>
      <c r="J117" s="501"/>
      <c r="K117" s="501" t="s">
        <v>823</v>
      </c>
      <c r="L117" s="501"/>
      <c r="M117" s="501" t="s">
        <v>823</v>
      </c>
      <c r="P117" s="494"/>
      <c r="R117" s="478" t="str">
        <f t="shared" si="2"/>
        <v>Railway Transport/Traffic/Hauled vehicle movements/Hauled vehicle-km [IV-9] (Millions)/Total,A-IV-03-04-0.0-0.0,:,:,</v>
      </c>
      <c r="S117" s="480"/>
    </row>
    <row r="118" spans="1:19" x14ac:dyDescent="0.25">
      <c r="A118" s="495" t="s">
        <v>1049</v>
      </c>
      <c r="B118" s="496" t="s">
        <v>1048</v>
      </c>
      <c r="C118" s="498" t="s">
        <v>823</v>
      </c>
      <c r="D118" s="496"/>
      <c r="E118" s="501" t="s">
        <v>823</v>
      </c>
      <c r="F118" s="501"/>
      <c r="G118" s="501" t="s">
        <v>823</v>
      </c>
      <c r="H118" s="501"/>
      <c r="I118" s="501" t="s">
        <v>823</v>
      </c>
      <c r="J118" s="501"/>
      <c r="K118" s="501" t="s">
        <v>823</v>
      </c>
      <c r="L118" s="501"/>
      <c r="M118" s="501" t="s">
        <v>823</v>
      </c>
      <c r="P118" s="494"/>
      <c r="R118" s="478" t="str">
        <f t="shared" si="2"/>
        <v>Railway Transport/Traffic/Hauled vehicle movements/Hauled vehicle-km [IV-9] (Millions)/Total/By type of hauled vehicle/Passenger railway vehicles,A-IV-03-04-21.10-0.0,:,:,</v>
      </c>
      <c r="S118" s="480"/>
    </row>
    <row r="119" spans="1:19" x14ac:dyDescent="0.25">
      <c r="A119" s="495" t="s">
        <v>1051</v>
      </c>
      <c r="B119" s="496" t="s">
        <v>1050</v>
      </c>
      <c r="C119" s="498" t="s">
        <v>823</v>
      </c>
      <c r="D119" s="496"/>
      <c r="E119" s="501" t="s">
        <v>823</v>
      </c>
      <c r="F119" s="501"/>
      <c r="G119" s="501" t="s">
        <v>823</v>
      </c>
      <c r="H119" s="501"/>
      <c r="I119" s="501" t="s">
        <v>823</v>
      </c>
      <c r="J119" s="501"/>
      <c r="K119" s="501" t="s">
        <v>823</v>
      </c>
      <c r="L119" s="501"/>
      <c r="M119" s="501" t="s">
        <v>823</v>
      </c>
      <c r="P119" s="494"/>
      <c r="R119" s="478" t="str">
        <f t="shared" si="2"/>
        <v>Railway Transport/Traffic/Hauled vehicle movements/Hauled vehicle-km [IV-9] (Millions)/Total/By type of hauled vehicle/Vans,A-IV-03-04-21.20-0.0,:,:,</v>
      </c>
      <c r="S119" s="480"/>
    </row>
    <row r="120" spans="1:19" x14ac:dyDescent="0.25">
      <c r="A120" s="495" t="s">
        <v>1053</v>
      </c>
      <c r="B120" s="496" t="s">
        <v>1052</v>
      </c>
      <c r="C120" s="498" t="s">
        <v>823</v>
      </c>
      <c r="D120" s="496"/>
      <c r="E120" s="501" t="s">
        <v>823</v>
      </c>
      <c r="F120" s="501"/>
      <c r="G120" s="501" t="s">
        <v>823</v>
      </c>
      <c r="H120" s="501"/>
      <c r="I120" s="501" t="s">
        <v>823</v>
      </c>
      <c r="J120" s="501"/>
      <c r="K120" s="501" t="s">
        <v>823</v>
      </c>
      <c r="L120" s="501"/>
      <c r="M120" s="501" t="s">
        <v>823</v>
      </c>
      <c r="P120" s="494"/>
      <c r="R120" s="478" t="str">
        <f t="shared" si="2"/>
        <v>Railway Transport/Traffic/Hauled vehicle movements/Hauled vehicle-km [IV-9] (Millions)/Total/By type of hauled vehicle/Wagons,A-IV-03-04-21.30-0.0,:,:,</v>
      </c>
      <c r="S120" s="480"/>
    </row>
    <row r="121" spans="1:19" x14ac:dyDescent="0.25">
      <c r="A121" s="495" t="s">
        <v>1055</v>
      </c>
      <c r="B121" s="496" t="s">
        <v>1054</v>
      </c>
      <c r="C121" s="498" t="s">
        <v>823</v>
      </c>
      <c r="D121" s="496"/>
      <c r="E121" s="501" t="s">
        <v>823</v>
      </c>
      <c r="F121" s="501"/>
      <c r="G121" s="501" t="s">
        <v>823</v>
      </c>
      <c r="H121" s="501"/>
      <c r="I121" s="501" t="s">
        <v>823</v>
      </c>
      <c r="J121" s="501"/>
      <c r="K121" s="501" t="s">
        <v>823</v>
      </c>
      <c r="L121" s="501"/>
      <c r="M121" s="501" t="s">
        <v>823</v>
      </c>
      <c r="P121" s="494"/>
      <c r="R121" s="478" t="str">
        <f t="shared" si="2"/>
        <v>Railway Transport/Traffic/Hauled vehicle movements/Hauled vehicle-km [IV-9] (Millions)/Total/By type of hauled vehicle/Wagons/By status of wagon/Loaded wagons,A-IV-03-04-21.31-0.0,:,:,</v>
      </c>
      <c r="S121" s="480"/>
    </row>
    <row r="122" spans="1:19" x14ac:dyDescent="0.25">
      <c r="A122" s="495" t="s">
        <v>1057</v>
      </c>
      <c r="B122" s="496" t="s">
        <v>1056</v>
      </c>
      <c r="C122" s="498" t="s">
        <v>823</v>
      </c>
      <c r="D122" s="496"/>
      <c r="E122" s="501" t="s">
        <v>823</v>
      </c>
      <c r="F122" s="501"/>
      <c r="G122" s="501" t="s">
        <v>823</v>
      </c>
      <c r="H122" s="501"/>
      <c r="I122" s="501" t="s">
        <v>823</v>
      </c>
      <c r="J122" s="501"/>
      <c r="K122" s="501" t="s">
        <v>823</v>
      </c>
      <c r="L122" s="501"/>
      <c r="M122" s="501" t="s">
        <v>823</v>
      </c>
      <c r="P122" s="494"/>
      <c r="R122" s="478" t="str">
        <f t="shared" si="2"/>
        <v>Railway Transport/Traffic/Hauled vehicle movements/Hauled vehicle-km [IV-9] (Millions)/Total/By type of hauled vehicle/Wagons/By status of wagon/Empty wagons,A-IV-03-04-21.32-0.0,:,:,</v>
      </c>
      <c r="S122" s="480"/>
    </row>
    <row r="123" spans="1:19" x14ac:dyDescent="0.25">
      <c r="A123" s="495" t="s">
        <v>1059</v>
      </c>
      <c r="B123" s="496" t="s">
        <v>1058</v>
      </c>
      <c r="C123" s="498"/>
      <c r="D123" s="496"/>
      <c r="E123" s="499">
        <f>ROUND(D1_D2_D3!Y33,2)</f>
        <v>20829.41</v>
      </c>
      <c r="F123" s="499"/>
      <c r="G123" s="499">
        <f>ROUND(D1_D2_D3!AA33,2)</f>
        <v>22437.43</v>
      </c>
      <c r="H123" s="499"/>
      <c r="I123" s="499">
        <f>ROUND(D1_D2_D3!AC33,2)</f>
        <v>23734.62</v>
      </c>
      <c r="J123" s="499"/>
      <c r="K123" s="499">
        <f>ROUND(D1_D2_D3!AE33,2)</f>
        <v>25713.79</v>
      </c>
      <c r="L123" s="499"/>
      <c r="M123" s="499">
        <f>ROUND(D1_D2_D3!AG33,2)</f>
        <v>25804.58</v>
      </c>
      <c r="N123" s="480"/>
      <c r="P123" s="494"/>
      <c r="R123" s="478" t="str">
        <f t="shared" si="2"/>
        <v>Railway Transport/Traffic/Hauled vehicle movements in passenger (and mixed) trains/Gross-Tonne-km (millions) [IV-14]/Total,A-IV-03-03-30.1-0.0,25804,58,,</v>
      </c>
      <c r="S123" s="480"/>
    </row>
    <row r="124" spans="1:19" x14ac:dyDescent="0.25">
      <c r="A124" s="495" t="s">
        <v>1061</v>
      </c>
      <c r="B124" s="496" t="s">
        <v>1060</v>
      </c>
      <c r="C124" s="498"/>
      <c r="D124" s="496" t="s">
        <v>1000</v>
      </c>
      <c r="E124" s="499">
        <f>ROUND(D1_D2_D3!Y31,2)</f>
        <v>20338.560000000001</v>
      </c>
      <c r="F124" s="499"/>
      <c r="G124" s="499">
        <f>ROUND(D1_D2_D3!AA31,2)</f>
        <v>22034.38</v>
      </c>
      <c r="H124" s="499"/>
      <c r="I124" s="499">
        <f>ROUND(D1_D2_D3!AC31,2)</f>
        <v>23339.56</v>
      </c>
      <c r="J124" s="499"/>
      <c r="K124" s="499">
        <f>ROUND(D1_D2_D3!AE31,2)</f>
        <v>25366.48</v>
      </c>
      <c r="L124" s="499"/>
      <c r="M124" s="499">
        <f>ROUND(D1_D2_D3!AG31,2)</f>
        <v>25450.25</v>
      </c>
      <c r="N124" s="480"/>
      <c r="P124" s="494"/>
      <c r="R124" s="478" t="str">
        <f t="shared" si="2"/>
        <v>Railway Transport/Traffic/Hauled vehicle movements in passenger (and mixed) trains/Gross-Tonne-km (millions) [IV-14]/Total/By type of tractive vehicle and source of power/Electric locomotives,A-IV-03-03-30.1-22.11,25450,25,,Incl. electric railcars  </v>
      </c>
      <c r="S124" s="480"/>
    </row>
    <row r="125" spans="1:19" x14ac:dyDescent="0.25">
      <c r="A125" s="495" t="s">
        <v>1063</v>
      </c>
      <c r="B125" s="496" t="s">
        <v>1062</v>
      </c>
      <c r="C125" s="498"/>
      <c r="D125" s="496" t="s">
        <v>1210</v>
      </c>
      <c r="E125" s="499">
        <f>ROUND(D1_D2_D3!Y32,2)</f>
        <v>490.85</v>
      </c>
      <c r="F125" s="499"/>
      <c r="G125" s="499">
        <f>ROUND(D1_D2_D3!AA32,2)</f>
        <v>403.05</v>
      </c>
      <c r="H125" s="499"/>
      <c r="I125" s="499">
        <f>ROUND(D1_D2_D3!AC32,2)</f>
        <v>395.07</v>
      </c>
      <c r="J125" s="499"/>
      <c r="K125" s="499">
        <f>ROUND(D1_D2_D3!AE32,2)</f>
        <v>347.31</v>
      </c>
      <c r="L125" s="499"/>
      <c r="M125" s="499">
        <f>ROUND(D1_D2_D3!AG32,2)</f>
        <v>354.33</v>
      </c>
      <c r="N125" s="480"/>
      <c r="P125" s="494"/>
      <c r="R125" s="478" t="str">
        <f t="shared" si="2"/>
        <v>Railway Transport/Traffic/Hauled vehicle movements in passenger (and mixed) trains/Gross-Tonne-km (millions) [IV-14]/Total/By type of tractive vehicle and source of power/Diesel locomotives,A-IV-03-03-30.1-22.12,354,33,,Incl. diesel railcars  </v>
      </c>
      <c r="S125" s="480"/>
    </row>
    <row r="126" spans="1:19" x14ac:dyDescent="0.25">
      <c r="A126" s="495" t="s">
        <v>1065</v>
      </c>
      <c r="B126" s="496" t="s">
        <v>1064</v>
      </c>
      <c r="C126" s="498" t="s">
        <v>823</v>
      </c>
      <c r="D126" s="496"/>
      <c r="E126" s="501" t="s">
        <v>823</v>
      </c>
      <c r="F126" s="501"/>
      <c r="G126" s="501" t="s">
        <v>823</v>
      </c>
      <c r="H126" s="501"/>
      <c r="I126" s="501" t="s">
        <v>823</v>
      </c>
      <c r="J126" s="501"/>
      <c r="K126" s="501" t="s">
        <v>823</v>
      </c>
      <c r="L126" s="501"/>
      <c r="M126" s="501" t="s">
        <v>823</v>
      </c>
      <c r="P126" s="494"/>
      <c r="R126" s="478" t="str">
        <f t="shared" si="2"/>
        <v>Railway Transport/Traffic/Hauled vehicle movements in passenger (and mixed) trains/Gross-Tonne-km (millions) [IV-14]/Total/By type of tractive vehicle and source of power/Electric railcars,A-IV-03-03-30.1-22.21,:,:,</v>
      </c>
      <c r="S126" s="480"/>
    </row>
    <row r="127" spans="1:19" x14ac:dyDescent="0.25">
      <c r="A127" s="495" t="s">
        <v>1067</v>
      </c>
      <c r="B127" s="496" t="s">
        <v>1066</v>
      </c>
      <c r="C127" s="498" t="s">
        <v>823</v>
      </c>
      <c r="D127" s="496"/>
      <c r="E127" s="501" t="s">
        <v>823</v>
      </c>
      <c r="F127" s="501"/>
      <c r="G127" s="501" t="s">
        <v>823</v>
      </c>
      <c r="H127" s="501"/>
      <c r="I127" s="501" t="s">
        <v>823</v>
      </c>
      <c r="J127" s="501"/>
      <c r="K127" s="501" t="s">
        <v>823</v>
      </c>
      <c r="L127" s="501"/>
      <c r="M127" s="501" t="s">
        <v>823</v>
      </c>
      <c r="P127" s="494"/>
      <c r="R127" s="478" t="str">
        <f t="shared" si="2"/>
        <v>Railway Transport/Traffic/Hauled vehicle movements in passenger (and mixed) trains/Gross-Tonne-km (millions) [IV-14]/Total/By type of tractive vehicle and source of power/Diesel railcars,A-IV-03-03-30.1-22.22,:,:,</v>
      </c>
      <c r="S127" s="480"/>
    </row>
    <row r="128" spans="1:19" x14ac:dyDescent="0.25">
      <c r="A128" s="495" t="s">
        <v>1069</v>
      </c>
      <c r="B128" s="496" t="s">
        <v>1068</v>
      </c>
      <c r="C128" s="498"/>
      <c r="D128" s="496"/>
      <c r="E128" s="499">
        <f>ROUND(D1_D2_D3!Y39,2)</f>
        <v>44769.47</v>
      </c>
      <c r="F128" s="499"/>
      <c r="G128" s="499">
        <f>ROUND(D1_D2_D3!AA39,2)</f>
        <v>44472.18</v>
      </c>
      <c r="H128" s="499"/>
      <c r="I128" s="499">
        <f>ROUND(D1_D2_D3!AC39,2)</f>
        <v>41042.11</v>
      </c>
      <c r="J128" s="499"/>
      <c r="K128" s="499">
        <f>ROUND(D1_D2_D3!AE39,2)</f>
        <v>39757.980000000003</v>
      </c>
      <c r="L128" s="499"/>
      <c r="M128" s="499">
        <f>ROUND(D1_D2_D3!AG39,2)</f>
        <v>39722.58</v>
      </c>
      <c r="N128" s="480"/>
      <c r="P128" s="494"/>
      <c r="R128" s="478" t="str">
        <f t="shared" si="2"/>
        <v>Railway Transport/Traffic/Hauled vehicle movements in goods (and mixed) trains/Gross-Tonne-km (millions) [IV-14]/Total,A-IV-03-03-30.2-0.0,39722,58,,</v>
      </c>
      <c r="S128" s="480"/>
    </row>
    <row r="129" spans="1:19" x14ac:dyDescent="0.25">
      <c r="A129" s="495" t="s">
        <v>1071</v>
      </c>
      <c r="B129" s="496" t="s">
        <v>1070</v>
      </c>
      <c r="C129" s="498"/>
      <c r="D129" s="496" t="s">
        <v>1000</v>
      </c>
      <c r="E129" s="499">
        <f>ROUND(D1_D2_D3!Y37,2)</f>
        <v>42887.06</v>
      </c>
      <c r="F129" s="499"/>
      <c r="G129" s="499">
        <f>ROUND(D1_D2_D3!AA37,2)</f>
        <v>42301.07</v>
      </c>
      <c r="H129" s="499"/>
      <c r="I129" s="499">
        <f>ROUND(D1_D2_D3!AC37,2)</f>
        <v>39359.11</v>
      </c>
      <c r="J129" s="499"/>
      <c r="K129" s="499">
        <f>ROUND(D1_D2_D3!AE37,2)</f>
        <v>37720.15</v>
      </c>
      <c r="L129" s="499"/>
      <c r="M129" s="499">
        <f>ROUND(D1_D2_D3!AG37,2)</f>
        <v>38428.5</v>
      </c>
      <c r="N129" s="480"/>
      <c r="P129" s="494"/>
      <c r="R129" s="478" t="str">
        <f t="shared" si="2"/>
        <v>Railway Transport/Traffic/Hauled vehicle movements in goods (and mixed) trains/Gross-Tonne-km (millions) [IV-14]/Total/By type of tractive vehicle and source of power/Electric locomotives,A-IV-03-03-30.2-22.11,38428,5,,Incl. electric railcars  </v>
      </c>
      <c r="S129" s="480"/>
    </row>
    <row r="130" spans="1:19" x14ac:dyDescent="0.25">
      <c r="A130" s="495" t="s">
        <v>1073</v>
      </c>
      <c r="B130" s="496" t="s">
        <v>1072</v>
      </c>
      <c r="C130" s="498"/>
      <c r="D130" s="496" t="s">
        <v>1210</v>
      </c>
      <c r="E130" s="499">
        <f>ROUND(D1_D2_D3!Y38,2)</f>
        <v>1882.41</v>
      </c>
      <c r="F130" s="499"/>
      <c r="G130" s="499">
        <f>ROUND(D1_D2_D3!AA38,2)</f>
        <v>2171.11</v>
      </c>
      <c r="H130" s="499"/>
      <c r="I130" s="499">
        <f>ROUND(D1_D2_D3!AC38,2)</f>
        <v>1683</v>
      </c>
      <c r="J130" s="499"/>
      <c r="K130" s="499">
        <f>ROUND(D1_D2_D3!AE38,2)</f>
        <v>2037.84</v>
      </c>
      <c r="L130" s="499"/>
      <c r="M130" s="499">
        <f>ROUND(D1_D2_D3!AG38,2)</f>
        <v>1294.08</v>
      </c>
      <c r="N130" s="480"/>
      <c r="P130" s="494"/>
      <c r="R130" s="478" t="str">
        <f t="shared" si="2"/>
        <v>Railway Transport/Traffic/Hauled vehicle movements in goods (and mixed) trains/Gross-Tonne-km (millions) [IV-14]/Total/By type of tractive vehicle and source of power/Diesel locomotives,A-IV-03-03-30.2-22.12,1294,08,,Incl. diesel railcars  </v>
      </c>
      <c r="S130" s="480"/>
    </row>
    <row r="131" spans="1:19" x14ac:dyDescent="0.25">
      <c r="A131" s="495" t="s">
        <v>1075</v>
      </c>
      <c r="B131" s="496" t="s">
        <v>1074</v>
      </c>
      <c r="C131" s="498"/>
      <c r="D131" s="496"/>
      <c r="E131" s="501">
        <v>0</v>
      </c>
      <c r="F131" s="501"/>
      <c r="G131" s="501">
        <v>0</v>
      </c>
      <c r="H131" s="501"/>
      <c r="I131" s="501">
        <v>0</v>
      </c>
      <c r="J131" s="501"/>
      <c r="K131" s="501">
        <v>0</v>
      </c>
      <c r="L131" s="501"/>
      <c r="M131" s="501">
        <v>0</v>
      </c>
      <c r="P131" s="494"/>
      <c r="R131" s="478" t="str">
        <f t="shared" ref="R131:R173" si="3">CONCATENATE(B131,",",A131,",",M131,",",C131,",",D131)</f>
        <v>Railway Transport/Traffic/Hauled vehicle movements in goods (and mixed) trains/Gross-Tonne-km (millions) [IV-14]/Total/By type of tractive vehicle and source of power/Electric railcars,A-IV-03-03-30.2-22.21,0,,</v>
      </c>
      <c r="S131" s="480"/>
    </row>
    <row r="132" spans="1:19" x14ac:dyDescent="0.25">
      <c r="A132" s="495" t="s">
        <v>1077</v>
      </c>
      <c r="B132" s="496" t="s">
        <v>1076</v>
      </c>
      <c r="C132" s="498"/>
      <c r="D132" s="496"/>
      <c r="E132" s="501">
        <v>0</v>
      </c>
      <c r="F132" s="501"/>
      <c r="G132" s="501">
        <v>0</v>
      </c>
      <c r="H132" s="501"/>
      <c r="I132" s="501">
        <v>0</v>
      </c>
      <c r="J132" s="501"/>
      <c r="K132" s="501">
        <v>0</v>
      </c>
      <c r="L132" s="501"/>
      <c r="M132" s="501">
        <v>0</v>
      </c>
      <c r="P132" s="494"/>
      <c r="R132" s="478" t="str">
        <f t="shared" si="3"/>
        <v>Railway Transport/Traffic/Hauled vehicle movements in goods (and mixed) trains/Gross-Tonne-km (millions) [IV-14]/Total/By type of tractive vehicle and source of power/Diesel railcars,A-IV-03-03-30.2-22.22,0,,</v>
      </c>
      <c r="S132" s="480"/>
    </row>
    <row r="133" spans="1:19" x14ac:dyDescent="0.25">
      <c r="A133" s="495" t="s">
        <v>1079</v>
      </c>
      <c r="B133" s="496" t="s">
        <v>1078</v>
      </c>
      <c r="C133" s="498"/>
      <c r="D133" s="496"/>
      <c r="E133" s="501">
        <v>0</v>
      </c>
      <c r="F133" s="501"/>
      <c r="G133" s="501">
        <v>0</v>
      </c>
      <c r="H133" s="501"/>
      <c r="I133" s="501">
        <v>0</v>
      </c>
      <c r="J133" s="501"/>
      <c r="K133" s="501">
        <v>0</v>
      </c>
      <c r="L133" s="501"/>
      <c r="M133" s="501">
        <v>0</v>
      </c>
      <c r="P133" s="494"/>
      <c r="R133" s="478" t="str">
        <f t="shared" si="3"/>
        <v>Railway Transport/Traffic/Hauled vehicle movements in other trains/Gross-Tonne-km (millions) [IV-14]/Total,A-IV-03-03-30.3-0.0,0,,</v>
      </c>
      <c r="S133" s="480"/>
    </row>
    <row r="134" spans="1:19" x14ac:dyDescent="0.25">
      <c r="A134" s="495" t="s">
        <v>1081</v>
      </c>
      <c r="B134" s="496" t="s">
        <v>1080</v>
      </c>
      <c r="C134" s="498"/>
      <c r="D134" s="496"/>
      <c r="E134" s="499">
        <f>ROUND(D13_D14_D15!Y14*1000,2)</f>
        <v>179343</v>
      </c>
      <c r="F134" s="499"/>
      <c r="G134" s="499">
        <f>ROUND(D13_D14_D15!AA14*1000,2)</f>
        <v>187055</v>
      </c>
      <c r="H134" s="499"/>
      <c r="I134" s="499">
        <f>ROUND(D13_D14_D15!AC14*1000,2)</f>
        <v>193163</v>
      </c>
      <c r="J134" s="499"/>
      <c r="K134" s="499">
        <f>ROUND(D13_D14_D15!AE14*1000,2)</f>
        <v>200706</v>
      </c>
      <c r="L134" s="499"/>
      <c r="M134" s="499">
        <f>ROUND(D13_D14_D15!AG14*1000,2)</f>
        <v>207280</v>
      </c>
      <c r="N134" s="493"/>
      <c r="P134" s="494"/>
      <c r="R134" s="478" t="str">
        <f t="shared" si="3"/>
        <v>Railway Transport/Transport Measurement/Passenger transport/Number of passengers (1000)/Total,A-V-01-12-0.0-0.0,207280,,</v>
      </c>
      <c r="S134" s="480"/>
    </row>
    <row r="135" spans="1:19" x14ac:dyDescent="0.25">
      <c r="A135" s="495" t="s">
        <v>1083</v>
      </c>
      <c r="B135" s="496" t="s">
        <v>1082</v>
      </c>
      <c r="C135" s="498"/>
      <c r="D135" s="496"/>
      <c r="E135" s="499">
        <f>ROUND((D13_D14_D15!Y14-D13_D14_D15!Y19)*1000,2)</f>
        <v>168390</v>
      </c>
      <c r="F135" s="499"/>
      <c r="G135" s="499">
        <f>ROUND((D13_D14_D15!AA14-D13_D14_D15!AA19)*1000,2)</f>
        <v>175781</v>
      </c>
      <c r="H135" s="499"/>
      <c r="I135" s="499">
        <f>ROUND((D13_D14_D15!AC14-D13_D14_D15!AC19)*1000,2)</f>
        <v>181395</v>
      </c>
      <c r="J135" s="499"/>
      <c r="K135" s="499">
        <f>ROUND((D13_D14_D15!AE14-D13_D14_D15!AE19)*1000,2)</f>
        <v>188450</v>
      </c>
      <c r="L135" s="499"/>
      <c r="M135" s="499">
        <f>ROUND((D13_D14_D15!AG14-D13_D14_D15!AG19)*1000,2)</f>
        <v>195022</v>
      </c>
      <c r="N135" s="493"/>
      <c r="P135" s="494"/>
      <c r="R135" s="478" t="str">
        <f t="shared" si="3"/>
        <v>Railway Transport/Transport Measurement/Passenger transport/Number of passengers (1000)/By type of transport/National transport,A-V-01-12-24.1-0.0,195022,,</v>
      </c>
      <c r="S135" s="480"/>
    </row>
    <row r="136" spans="1:19" x14ac:dyDescent="0.25">
      <c r="A136" s="495" t="s">
        <v>1085</v>
      </c>
      <c r="B136" s="496" t="s">
        <v>1084</v>
      </c>
      <c r="C136" s="498"/>
      <c r="D136" s="496"/>
      <c r="E136" s="499">
        <f>ROUND(D13_D14_D15!Y19*1000,2)</f>
        <v>10953</v>
      </c>
      <c r="F136" s="499"/>
      <c r="G136" s="499">
        <f>ROUND(D13_D14_D15!AA19*1000,2)</f>
        <v>11274</v>
      </c>
      <c r="H136" s="499"/>
      <c r="I136" s="499">
        <f>ROUND(D13_D14_D15!AC19*1000,2)</f>
        <v>11768</v>
      </c>
      <c r="J136" s="499"/>
      <c r="K136" s="499">
        <f>ROUND(D13_D14_D15!AE19*1000,2)</f>
        <v>12256</v>
      </c>
      <c r="L136" s="499"/>
      <c r="M136" s="499">
        <f>ROUND(D13_D14_D15!AG19*1000,2)</f>
        <v>12258</v>
      </c>
      <c r="N136" s="493"/>
      <c r="P136" s="494"/>
      <c r="R136" s="478" t="str">
        <f t="shared" si="3"/>
        <v>Railway Transport/Transport Measurement/Passenger transport/Number of passengers (1000)/By type of transport/International transport,A-V-01-12-24.2-0.0,12258,,</v>
      </c>
      <c r="S136" s="480"/>
    </row>
    <row r="137" spans="1:19" x14ac:dyDescent="0.25">
      <c r="A137" s="495" t="s">
        <v>1087</v>
      </c>
      <c r="B137" s="496" t="s">
        <v>1086</v>
      </c>
      <c r="C137" s="498"/>
      <c r="D137" s="496" t="s">
        <v>1100</v>
      </c>
      <c r="E137" s="499">
        <f>ROUND(D13_D14_D15!Y18*1000,2)</f>
        <v>8064</v>
      </c>
      <c r="F137" s="499"/>
      <c r="G137" s="499">
        <f>ROUND(D13_D14_D15!AA18*1000,2)</f>
        <v>7790</v>
      </c>
      <c r="H137" s="499"/>
      <c r="I137" s="499">
        <f>ROUND(D13_D14_D15!AC18*1000,2)</f>
        <v>8040</v>
      </c>
      <c r="J137" s="499"/>
      <c r="K137" s="499">
        <f>ROUND(D13_D14_D15!AE18*1000,2)</f>
        <v>8310</v>
      </c>
      <c r="L137" s="499"/>
      <c r="M137" s="499">
        <f>ROUND(D13_D14_D15!AG18*1000,2)</f>
        <v>8790</v>
      </c>
      <c r="N137" s="493"/>
      <c r="P137" s="494"/>
      <c r="R137" s="478" t="str">
        <f t="shared" si="3"/>
        <v>Railway Transport/Transport Measurement/Passenger transport/Number of passengers (1000)/By type of train/High speed trains,A-V-01-12-83.1-0.0,8790,,In long distance high-speed trains</v>
      </c>
      <c r="S137" s="480"/>
    </row>
    <row r="138" spans="1:19" x14ac:dyDescent="0.25">
      <c r="A138" s="495" t="s">
        <v>1089</v>
      </c>
      <c r="B138" s="496" t="s">
        <v>1088</v>
      </c>
      <c r="C138" s="498" t="s">
        <v>823</v>
      </c>
      <c r="D138" s="496"/>
      <c r="E138" s="501" t="s">
        <v>823</v>
      </c>
      <c r="F138" s="501"/>
      <c r="G138" s="501" t="s">
        <v>823</v>
      </c>
      <c r="H138" s="501"/>
      <c r="I138" s="501" t="s">
        <v>823</v>
      </c>
      <c r="J138" s="501"/>
      <c r="K138" s="501" t="s">
        <v>823</v>
      </c>
      <c r="L138" s="501"/>
      <c r="M138" s="501" t="s">
        <v>823</v>
      </c>
      <c r="P138" s="494"/>
      <c r="R138" s="478" t="str">
        <f t="shared" si="3"/>
        <v>Railway Transport/Transport Measurement/Passenger transport/Number of passengers (1000)/By type of train/High speed tilting trains,A-V-01-12-83.2-0.0,:,:,</v>
      </c>
      <c r="S138" s="480"/>
    </row>
    <row r="139" spans="1:19" x14ac:dyDescent="0.25">
      <c r="A139" s="495" t="s">
        <v>1091</v>
      </c>
      <c r="B139" s="496" t="s">
        <v>1090</v>
      </c>
      <c r="C139" s="498"/>
      <c r="D139" s="496"/>
      <c r="E139" s="499">
        <f>ROUND((D13_D14_D15!Y14-D13_D14_D15!Y18)*1000,2)</f>
        <v>171279</v>
      </c>
      <c r="F139" s="499"/>
      <c r="G139" s="499">
        <f>ROUND((D13_D14_D15!AA14-D13_D14_D15!AA18)*1000,2)</f>
        <v>179265</v>
      </c>
      <c r="H139" s="499"/>
      <c r="I139" s="499">
        <f>ROUND((D13_D14_D15!AC14-D13_D14_D15!AC18)*1000,2)</f>
        <v>185123</v>
      </c>
      <c r="J139" s="499"/>
      <c r="K139" s="499">
        <f>ROUND((D13_D14_D15!AE14-D13_D14_D15!AE18)*1000,2)</f>
        <v>192396</v>
      </c>
      <c r="L139" s="499"/>
      <c r="M139" s="499">
        <f>ROUND((D13_D14_D15!AG14-D13_D14_D15!AG18)*1000,2)</f>
        <v>198490</v>
      </c>
      <c r="N139" s="493"/>
      <c r="P139" s="494"/>
      <c r="R139" s="478" t="str">
        <f t="shared" si="3"/>
        <v>Railway Transport/Transport Measurement/Passenger transport/Number of passengers (1000)/By type of train/Conventional trains,A-V-01-12-83.3-0.0,198490,,</v>
      </c>
      <c r="S139" s="480"/>
    </row>
    <row r="140" spans="1:19" x14ac:dyDescent="0.25">
      <c r="A140" s="495" t="s">
        <v>1093</v>
      </c>
      <c r="B140" s="496" t="s">
        <v>1092</v>
      </c>
      <c r="C140" s="498"/>
      <c r="D140" s="496"/>
      <c r="E140" s="499">
        <f>ROUND(D13_D14_D15!Y32,2)</f>
        <v>11155.42</v>
      </c>
      <c r="F140" s="499"/>
      <c r="G140" s="499">
        <f>ROUND(D13_D14_D15!AA32,2)</f>
        <v>11378.38</v>
      </c>
      <c r="H140" s="499"/>
      <c r="I140" s="499">
        <f>ROUND(D13_D14_D15!AC32,2)</f>
        <v>11792.14</v>
      </c>
      <c r="J140" s="499"/>
      <c r="K140" s="499">
        <f>ROUND(D13_D14_D15!AE32,2)</f>
        <v>11841.66</v>
      </c>
      <c r="L140" s="499"/>
      <c r="M140" s="499">
        <f>ROUND(D13_D14_D15!AG32,2)</f>
        <v>12121.18</v>
      </c>
      <c r="N140" s="480"/>
      <c r="P140" s="494"/>
      <c r="R140" s="478" t="str">
        <f t="shared" si="3"/>
        <v>Railway Transport/Transport Measurement/Passenger transport/Number of passenger-km [V-08] (Millions)/Total,A-V-01-11-0.0-0.0,12121,18,,</v>
      </c>
      <c r="S140" s="480"/>
    </row>
    <row r="141" spans="1:19" x14ac:dyDescent="0.25">
      <c r="A141" s="495" t="s">
        <v>1095</v>
      </c>
      <c r="B141" s="496" t="s">
        <v>1094</v>
      </c>
      <c r="C141" s="498"/>
      <c r="D141" s="496"/>
      <c r="E141" s="499">
        <f>ROUND(D13_D14_D15!Y32-D13_D14_D15!Y37,2)</f>
        <v>10616.87</v>
      </c>
      <c r="F141" s="499"/>
      <c r="G141" s="499">
        <f>ROUND(D13_D14_D15!AA32-D13_D14_D15!AA37,2)</f>
        <v>10827.71</v>
      </c>
      <c r="H141" s="499"/>
      <c r="I141" s="499">
        <f>ROUND(D13_D14_D15!AC32-D13_D14_D15!AC37,2)</f>
        <v>11330.2</v>
      </c>
      <c r="J141" s="499"/>
      <c r="K141" s="499">
        <f>ROUND(D13_D14_D15!AE32-D13_D14_D15!AE37,2)</f>
        <v>11358.55</v>
      </c>
      <c r="L141" s="499"/>
      <c r="M141" s="499">
        <f>ROUND(D13_D14_D15!AG32-D13_D14_D15!AG37,2)</f>
        <v>11628.54</v>
      </c>
      <c r="N141" s="480"/>
      <c r="P141" s="494"/>
      <c r="R141" s="478" t="str">
        <f t="shared" si="3"/>
        <v>Railway Transport/Transport Measurement/Passenger transport/Number of passenger-km [V-08] (Millions)/By type of transport/National transport,A-V-01-11-24.1-0.0,11628,54,,</v>
      </c>
      <c r="S141" s="480"/>
    </row>
    <row r="142" spans="1:19" x14ac:dyDescent="0.25">
      <c r="A142" s="495" t="s">
        <v>1097</v>
      </c>
      <c r="B142" s="496" t="s">
        <v>1096</v>
      </c>
      <c r="C142" s="498"/>
      <c r="D142" s="496"/>
      <c r="E142" s="499">
        <f>ROUND(D13_D14_D15!Y37,2)</f>
        <v>538.54999999999995</v>
      </c>
      <c r="F142" s="499"/>
      <c r="G142" s="499">
        <f>ROUND(D13_D14_D15!AA37,2)</f>
        <v>550.66</v>
      </c>
      <c r="H142" s="499"/>
      <c r="I142" s="499">
        <f>ROUND(D13_D14_D15!AC37,2)</f>
        <v>461.94</v>
      </c>
      <c r="J142" s="499"/>
      <c r="K142" s="499">
        <f>ROUND(D13_D14_D15!AE37,2)</f>
        <v>483.12</v>
      </c>
      <c r="L142" s="499"/>
      <c r="M142" s="499">
        <f>ROUND(D13_D14_D15!AG37,2)</f>
        <v>492.64</v>
      </c>
      <c r="N142" s="480"/>
      <c r="P142" s="494"/>
      <c r="R142" s="478" t="str">
        <f t="shared" si="3"/>
        <v>Railway Transport/Transport Measurement/Passenger transport/Number of passenger-km [V-08] (Millions)/By type of transport/International transport,A-V-01-11-24.2-0.0,492,64,,</v>
      </c>
      <c r="S142" s="480"/>
    </row>
    <row r="143" spans="1:19" x14ac:dyDescent="0.25">
      <c r="A143" s="495" t="s">
        <v>1099</v>
      </c>
      <c r="B143" s="496" t="s">
        <v>1098</v>
      </c>
      <c r="C143" s="498"/>
      <c r="D143" s="496" t="s">
        <v>1100</v>
      </c>
      <c r="E143" s="499">
        <f>ROUND(D13_D14_D15!Y36,2)</f>
        <v>2907</v>
      </c>
      <c r="F143" s="499"/>
      <c r="G143" s="499">
        <f>ROUND(D13_D14_D15!AA36,2)</f>
        <v>2827</v>
      </c>
      <c r="H143" s="499"/>
      <c r="I143" s="499">
        <f>ROUND(D13_D14_D15!AC36,2)</f>
        <v>2948</v>
      </c>
      <c r="J143" s="499"/>
      <c r="K143" s="499">
        <f>ROUND(D13_D14_D15!AE36,2)</f>
        <v>3055</v>
      </c>
      <c r="L143" s="499"/>
      <c r="M143" s="499">
        <f>ROUND(D13_D14_D15!AG36,2)</f>
        <v>3228</v>
      </c>
      <c r="N143" s="480"/>
      <c r="P143" s="494"/>
      <c r="R143" s="478" t="str">
        <f t="shared" si="3"/>
        <v>Railway Transport/Transport Measurement/Passenger transport/Number of passenger-km [V-08] (Millions)/By type of train/High speed trains,A-V-01-11-83.1-0.0,3228,,In long distance high-speed trains</v>
      </c>
      <c r="S143" s="480"/>
    </row>
    <row r="144" spans="1:19" x14ac:dyDescent="0.25">
      <c r="A144" s="495" t="s">
        <v>1102</v>
      </c>
      <c r="B144" s="496" t="s">
        <v>1101</v>
      </c>
      <c r="C144" s="498" t="s">
        <v>823</v>
      </c>
      <c r="D144" s="496"/>
      <c r="E144" s="501" t="s">
        <v>823</v>
      </c>
      <c r="F144" s="501"/>
      <c r="G144" s="501" t="s">
        <v>823</v>
      </c>
      <c r="H144" s="501"/>
      <c r="I144" s="501" t="s">
        <v>823</v>
      </c>
      <c r="J144" s="501"/>
      <c r="K144" s="501" t="s">
        <v>823</v>
      </c>
      <c r="L144" s="501"/>
      <c r="M144" s="501" t="s">
        <v>823</v>
      </c>
      <c r="P144" s="494"/>
      <c r="R144" s="478" t="str">
        <f t="shared" si="3"/>
        <v>Railway Transport/Transport Measurement/Passenger transport/Number of passenger-km [V-08] (Millions)/By type of train/High speed tilting trains,A-V-01-11-83.2-0.0,:,:,</v>
      </c>
      <c r="S144" s="480"/>
    </row>
    <row r="145" spans="1:19" x14ac:dyDescent="0.25">
      <c r="A145" s="495" t="s">
        <v>1104</v>
      </c>
      <c r="B145" s="496" t="s">
        <v>1103</v>
      </c>
      <c r="C145" s="498"/>
      <c r="D145" s="496"/>
      <c r="E145" s="499">
        <f>ROUND(D13_D14_D15!Y32-D13_D14_D15!Y36,2)</f>
        <v>8248.42</v>
      </c>
      <c r="F145" s="499"/>
      <c r="G145" s="499">
        <f>ROUND(D13_D14_D15!AA32-D13_D14_D15!AA36,2)</f>
        <v>8551.3799999999992</v>
      </c>
      <c r="H145" s="499"/>
      <c r="I145" s="499">
        <f>ROUND(D13_D14_D15!AC32-D13_D14_D15!AC36,2)</f>
        <v>8844.14</v>
      </c>
      <c r="J145" s="499"/>
      <c r="K145" s="499">
        <f>ROUND(D13_D14_D15!AE32-D13_D14_D15!AE36,2)</f>
        <v>8786.66</v>
      </c>
      <c r="L145" s="499"/>
      <c r="M145" s="499">
        <f>ROUND(D13_D14_D15!AG32-D13_D14_D15!AG36,2)</f>
        <v>8893.18</v>
      </c>
      <c r="N145" s="480"/>
      <c r="P145" s="494"/>
      <c r="R145" s="478" t="str">
        <f t="shared" si="3"/>
        <v>Railway Transport/Transport Measurement/Passenger transport/Number of passenger-km [V-08] (Millions)/By type of train/Conventional trains,A-V-01-11-83.3-0.0,8893,18,,</v>
      </c>
      <c r="S145" s="480"/>
    </row>
    <row r="146" spans="1:19" x14ac:dyDescent="0.25">
      <c r="A146" s="495" t="s">
        <v>1106</v>
      </c>
      <c r="B146" s="496" t="s">
        <v>1105</v>
      </c>
      <c r="C146" s="498"/>
      <c r="D146" s="496"/>
      <c r="E146" s="499">
        <f>ROUND('D10'!Y30,2)</f>
        <v>68328.55</v>
      </c>
      <c r="F146" s="499"/>
      <c r="G146" s="499">
        <f>ROUND('D10'!AA30,2)</f>
        <v>67906.679999999993</v>
      </c>
      <c r="H146" s="499"/>
      <c r="I146" s="499">
        <f>ROUND('D10'!AC30,2)</f>
        <v>65788.7</v>
      </c>
      <c r="J146" s="499"/>
      <c r="K146" s="499">
        <f>ROUND('D10'!AE30,2)</f>
        <v>67046.58</v>
      </c>
      <c r="L146" s="499"/>
      <c r="M146" s="499">
        <f>ROUND('D10'!AG30,2)</f>
        <v>68034.89</v>
      </c>
      <c r="N146" s="480"/>
      <c r="P146" s="494"/>
      <c r="R146" s="478" t="str">
        <f t="shared" si="3"/>
        <v>Railway Transport/Transport Measurement/Goods transport ? by consignment and by type of transport/Tonnes (1000)/Total,A-V-05-17-0.0-0.0,68034,89,,</v>
      </c>
      <c r="S146" s="480"/>
    </row>
    <row r="147" spans="1:19" x14ac:dyDescent="0.25">
      <c r="A147" s="495" t="s">
        <v>1108</v>
      </c>
      <c r="B147" s="496" t="s">
        <v>1107</v>
      </c>
      <c r="C147" s="498"/>
      <c r="D147" s="496"/>
      <c r="E147" s="499">
        <f>ROUND('D10'!Y26+'D10'!Y31,2)</f>
        <v>45452.59</v>
      </c>
      <c r="F147" s="499"/>
      <c r="G147" s="499">
        <f>ROUND('D10'!AA26+'D10'!AA31,2)</f>
        <v>42592.71</v>
      </c>
      <c r="H147" s="499"/>
      <c r="I147" s="499">
        <f>ROUND('D10'!AC26+'D10'!AC31,2)</f>
        <v>41884.54</v>
      </c>
      <c r="J147" s="499"/>
      <c r="K147" s="499">
        <f>ROUND('D10'!AE26+'D10'!AE31,2)</f>
        <v>38082.300000000003</v>
      </c>
      <c r="L147" s="499"/>
      <c r="M147" s="499">
        <f>ROUND('D10'!AG26+'D10'!AG31,2)</f>
        <v>37687.07</v>
      </c>
      <c r="N147" s="480"/>
      <c r="P147" s="494"/>
      <c r="R147" s="478" t="str">
        <f t="shared" si="3"/>
        <v>Railway Transport/Transport Measurement/Goods transport ? by consignment and by type of transport/Tonnes (1000)/By type of consignment/Full train load,A-V-05-17-17.11-0.0,37687,07,,</v>
      </c>
      <c r="S147" s="480"/>
    </row>
    <row r="148" spans="1:19" x14ac:dyDescent="0.25">
      <c r="A148" s="495" t="s">
        <v>1110</v>
      </c>
      <c r="B148" s="496" t="s">
        <v>1109</v>
      </c>
      <c r="C148" s="498"/>
      <c r="D148" s="496"/>
      <c r="E148" s="499">
        <f>ROUND('D10'!Y30-'D10'!Y31-'D10'!Y26,2)</f>
        <v>22875.96</v>
      </c>
      <c r="F148" s="499"/>
      <c r="G148" s="499">
        <f>ROUND('D10'!AA30-'D10'!AA31-'D10'!AA26,2)</f>
        <v>25313.98</v>
      </c>
      <c r="H148" s="499"/>
      <c r="I148" s="499">
        <f>ROUND('D10'!AC30-'D10'!AC31-'D10'!AC26,2)</f>
        <v>23904.16</v>
      </c>
      <c r="J148" s="499"/>
      <c r="K148" s="499">
        <f>ROUND('D10'!AE30-'D10'!AE31-'D10'!AE26,2)</f>
        <v>28964.28</v>
      </c>
      <c r="L148" s="499"/>
      <c r="M148" s="499">
        <f>ROUND('D10'!AG30-'D10'!AG31-'D10'!AG26,2)</f>
        <v>30347.82</v>
      </c>
      <c r="N148" s="480"/>
      <c r="P148" s="494"/>
      <c r="R148" s="478" t="str">
        <f t="shared" si="3"/>
        <v>Railway Transport/Transport Measurement/Goods transport ? by consignment and by type of transport/Tonnes (1000)/By type of consignment/Full wagon load,A-V-05-17-17.12-0.0,30347,82,,</v>
      </c>
      <c r="S148" s="480"/>
    </row>
    <row r="149" spans="1:19" x14ac:dyDescent="0.25">
      <c r="A149" s="495" t="s">
        <v>1112</v>
      </c>
      <c r="B149" s="496" t="s">
        <v>1111</v>
      </c>
      <c r="C149" s="498"/>
      <c r="D149" s="496"/>
      <c r="E149" s="501">
        <v>0</v>
      </c>
      <c r="F149" s="501"/>
      <c r="G149" s="501">
        <v>2</v>
      </c>
      <c r="H149" s="501"/>
      <c r="I149" s="501">
        <v>4</v>
      </c>
      <c r="J149" s="501"/>
      <c r="K149" s="501">
        <v>6</v>
      </c>
      <c r="L149" s="501"/>
      <c r="M149" s="501">
        <v>8</v>
      </c>
      <c r="P149" s="494"/>
      <c r="R149" s="478" t="str">
        <f t="shared" si="3"/>
        <v>Railway Transport/Transport Measurement/Goods transport ? by consignment and by type of transport/Tonnes (1000)/By type of consignment/Smalls,A-V-05-17-17.20-0.0,8,,</v>
      </c>
      <c r="S149" s="480"/>
    </row>
    <row r="150" spans="1:19" x14ac:dyDescent="0.25">
      <c r="A150" s="495" t="s">
        <v>1114</v>
      </c>
      <c r="B150" s="496" t="s">
        <v>1113</v>
      </c>
      <c r="C150" s="498"/>
      <c r="D150" s="496"/>
      <c r="E150" s="499">
        <f>ROUND('D10'!Y14,2)</f>
        <v>40399.35</v>
      </c>
      <c r="F150" s="499"/>
      <c r="G150" s="499">
        <f>ROUND('D10'!AA14,2)</f>
        <v>39394.239999999998</v>
      </c>
      <c r="H150" s="499"/>
      <c r="I150" s="499">
        <f>ROUND('D10'!AC14,2)</f>
        <v>37113.050000000003</v>
      </c>
      <c r="J150" s="499"/>
      <c r="K150" s="499">
        <f>ROUND('D10'!AE14,2)</f>
        <v>36513.93</v>
      </c>
      <c r="L150" s="499"/>
      <c r="M150" s="499">
        <f>ROUND('D10'!AG14,2)</f>
        <v>37331.29</v>
      </c>
      <c r="N150" s="480"/>
      <c r="P150" s="494"/>
      <c r="R150" s="478" t="str">
        <f t="shared" si="3"/>
        <v>Railway Transport/Transport Measurement/Goods transport ? by consignment and by type of transport/Tonnes (1000)/By type of transport/National transport,A-V-05-17-32.10-0.0,37331,29,,</v>
      </c>
      <c r="S150" s="480"/>
    </row>
    <row r="151" spans="1:19" x14ac:dyDescent="0.25">
      <c r="A151" s="495" t="s">
        <v>1116</v>
      </c>
      <c r="B151" s="496" t="s">
        <v>1115</v>
      </c>
      <c r="C151" s="498"/>
      <c r="D151" s="496"/>
      <c r="E151" s="506">
        <f>ROUND(22342.67261,2)</f>
        <v>22342.67</v>
      </c>
      <c r="F151" s="500"/>
      <c r="G151" s="506">
        <f>ROUND(22695.88569,2)</f>
        <v>22695.89</v>
      </c>
      <c r="H151" s="500"/>
      <c r="I151" s="506">
        <f>ROUND(23013.7654,2)</f>
        <v>23013.77</v>
      </c>
      <c r="J151" s="500"/>
      <c r="K151" s="506">
        <f>ROUND(24935.99765,2)</f>
        <v>24936</v>
      </c>
      <c r="L151" s="500"/>
      <c r="M151" s="506">
        <f>ROUND(0,2)</f>
        <v>0</v>
      </c>
      <c r="N151" s="480"/>
      <c r="P151" s="494" t="s">
        <v>1211</v>
      </c>
      <c r="R151" s="478" t="str">
        <f t="shared" si="3"/>
        <v>Railway Transport/Transport Measurement/Goods transport ? by consignment and by type of transport/Tonnes (1000)/By type of transport/International transport - loaded,A-V-05-17-32.21-0.0,0,,</v>
      </c>
      <c r="S151" s="480"/>
    </row>
    <row r="152" spans="1:19" x14ac:dyDescent="0.25">
      <c r="A152" s="495" t="s">
        <v>1118</v>
      </c>
      <c r="B152" s="496" t="s">
        <v>1117</v>
      </c>
      <c r="C152" s="498"/>
      <c r="D152" s="496"/>
      <c r="E152" s="506">
        <f>ROUND(4656.828182,2)</f>
        <v>4656.83</v>
      </c>
      <c r="F152" s="500"/>
      <c r="G152" s="506">
        <f>ROUND(5152.270191,2)</f>
        <v>5152.2700000000004</v>
      </c>
      <c r="H152" s="500"/>
      <c r="I152" s="506">
        <f>ROUND(4930.317277,2)</f>
        <v>4930.32</v>
      </c>
      <c r="J152" s="500"/>
      <c r="K152" s="506">
        <f>ROUND(5753.107724,2)</f>
        <v>5753.11</v>
      </c>
      <c r="L152" s="500"/>
      <c r="M152" s="506">
        <f>ROUND(0,2)</f>
        <v>0</v>
      </c>
      <c r="N152" s="480"/>
      <c r="P152" s="494" t="s">
        <v>1211</v>
      </c>
      <c r="R152" s="478" t="str">
        <f t="shared" si="3"/>
        <v>Railway Transport/Transport Measurement/Goods transport ? by consignment and by type of transport/Tonnes (1000)/By type of transport/International transport - unloaded,A-V-05-17-32.22-0.0,0,,</v>
      </c>
      <c r="S152" s="480"/>
    </row>
    <row r="153" spans="1:19" x14ac:dyDescent="0.25">
      <c r="A153" s="495" t="s">
        <v>1120</v>
      </c>
      <c r="B153" s="496" t="s">
        <v>1119</v>
      </c>
      <c r="C153" s="498"/>
      <c r="D153" s="496"/>
      <c r="E153" s="506">
        <f>ROUND(929.704608,2)</f>
        <v>929.7</v>
      </c>
      <c r="F153" s="500"/>
      <c r="G153" s="506">
        <f>ROUND(664.2887884,2)</f>
        <v>664.29</v>
      </c>
      <c r="H153" s="500"/>
      <c r="I153" s="506">
        <f>ROUND(731.565297,2)</f>
        <v>731.57</v>
      </c>
      <c r="J153" s="500"/>
      <c r="K153" s="506">
        <f>ROUND(532.6787104,2)</f>
        <v>532.67999999999995</v>
      </c>
      <c r="L153" s="500"/>
      <c r="M153" s="506">
        <f>ROUND(0,2)</f>
        <v>0</v>
      </c>
      <c r="N153" s="480"/>
      <c r="P153" s="494" t="s">
        <v>1211</v>
      </c>
      <c r="R153" s="478" t="str">
        <f t="shared" si="3"/>
        <v>Railway Transport/Transport Measurement/Goods transport ? by consignment and by type of transport/Tonnes (1000)/By type of transport/Transit by rail throughout,A-V-05-17-32.31-0.0,0,,</v>
      </c>
      <c r="S153" s="480"/>
    </row>
    <row r="154" spans="1:19" x14ac:dyDescent="0.25">
      <c r="A154" s="495" t="s">
        <v>1122</v>
      </c>
      <c r="B154" s="496" t="s">
        <v>1121</v>
      </c>
      <c r="C154" s="498"/>
      <c r="D154" s="496"/>
      <c r="E154" s="499">
        <f>ROUND('D10'!Y61,2)</f>
        <v>23463.78</v>
      </c>
      <c r="F154" s="499"/>
      <c r="G154" s="499">
        <f>ROUND('D10'!AA61,2)</f>
        <v>22864.31</v>
      </c>
      <c r="H154" s="499"/>
      <c r="I154" s="499">
        <f>ROUND('D10'!AC61,2)</f>
        <v>22042.639999999999</v>
      </c>
      <c r="J154" s="499"/>
      <c r="K154" s="499">
        <f>ROUND('D10'!AE61,2)</f>
        <v>20969.97</v>
      </c>
      <c r="L154" s="499"/>
      <c r="M154" s="499">
        <f>ROUND('D10'!AG61,2)</f>
        <v>21296.33</v>
      </c>
      <c r="N154" s="480"/>
      <c r="P154" s="494"/>
      <c r="R154" s="478" t="str">
        <f t="shared" si="3"/>
        <v>Railway Transport/Transport Measurement/Goods transport ? by consignment and by type of transport/Tonnes-km (Millions) [V-19]/Total,A-V-05-18-0.0-0.0,21296,33,,</v>
      </c>
      <c r="S154" s="480"/>
    </row>
    <row r="155" spans="1:19" x14ac:dyDescent="0.25">
      <c r="A155" s="495" t="s">
        <v>1124</v>
      </c>
      <c r="B155" s="496" t="s">
        <v>1123</v>
      </c>
      <c r="C155" s="498"/>
      <c r="D155" s="496"/>
      <c r="E155" s="499">
        <f>ROUND('D10'!Y62+'D10'!Y57,2)</f>
        <v>11295.6</v>
      </c>
      <c r="F155" s="499"/>
      <c r="G155" s="499">
        <f>ROUND('D10'!AA62+'D10'!AA57,2)</f>
        <v>10245.370000000001</v>
      </c>
      <c r="H155" s="499"/>
      <c r="I155" s="499">
        <f>ROUND('D10'!AC62+'D10'!AC57,2)</f>
        <v>9917.26</v>
      </c>
      <c r="J155" s="499"/>
      <c r="K155" s="499">
        <f>ROUND('D10'!AE62+'D10'!AE57,2)</f>
        <v>9098.0400000000009</v>
      </c>
      <c r="L155" s="499"/>
      <c r="M155" s="499">
        <f>ROUND('D10'!AG62+'D10'!AG57,2)</f>
        <v>8715.2099999999991</v>
      </c>
      <c r="N155" s="480"/>
      <c r="P155" s="494"/>
      <c r="R155" s="478" t="str">
        <f t="shared" si="3"/>
        <v>Railway Transport/Transport Measurement/Goods transport ? by consignment and by type of transport/Tonnes-km (Millions) [V-19]/By type of consignment/Full train load,A-V-05-18-17.11-0.0,8715,21,,</v>
      </c>
      <c r="S155" s="480"/>
    </row>
    <row r="156" spans="1:19" x14ac:dyDescent="0.25">
      <c r="A156" s="495" t="s">
        <v>1126</v>
      </c>
      <c r="B156" s="496" t="s">
        <v>1125</v>
      </c>
      <c r="C156" s="498"/>
      <c r="D156" s="496"/>
      <c r="E156" s="499">
        <f>ROUND('D10'!Y61-'D10'!Y62-'D10'!Y57,2)</f>
        <v>12168.18</v>
      </c>
      <c r="F156" s="499"/>
      <c r="G156" s="499">
        <f>ROUND('D10'!AA61-'D10'!AA62-'D10'!AA57,2)</f>
        <v>12618.95</v>
      </c>
      <c r="H156" s="499"/>
      <c r="I156" s="499">
        <f>ROUND('D10'!AC61-'D10'!AC62-'D10'!AC57,2)</f>
        <v>12125.38</v>
      </c>
      <c r="J156" s="499"/>
      <c r="K156" s="499">
        <f>ROUND('D10'!AE61-'D10'!AE62-'D10'!AE57,2)</f>
        <v>11871.93</v>
      </c>
      <c r="L156" s="499"/>
      <c r="M156" s="499">
        <f>ROUND('D10'!AG61-'D10'!AG62-'D10'!AG57,2)</f>
        <v>12581.12</v>
      </c>
      <c r="N156" s="480"/>
      <c r="P156" s="494"/>
      <c r="R156" s="478" t="str">
        <f t="shared" si="3"/>
        <v>Railway Transport/Transport Measurement/Goods transport ? by consignment and by type of transport/Tonnes-km (Millions) [V-19]/By type of consignment/Full wagon load,A-V-05-18-17.12-0.0,12581,12,,</v>
      </c>
      <c r="S156" s="480"/>
    </row>
    <row r="157" spans="1:19" x14ac:dyDescent="0.25">
      <c r="A157" s="495" t="s">
        <v>1128</v>
      </c>
      <c r="B157" s="496" t="s">
        <v>1127</v>
      </c>
      <c r="C157" s="498"/>
      <c r="D157" s="496"/>
      <c r="E157" s="501">
        <v>0</v>
      </c>
      <c r="F157" s="501"/>
      <c r="G157" s="501">
        <v>2</v>
      </c>
      <c r="H157" s="501"/>
      <c r="I157" s="501">
        <v>4</v>
      </c>
      <c r="J157" s="501"/>
      <c r="K157" s="501">
        <v>6</v>
      </c>
      <c r="L157" s="501"/>
      <c r="M157" s="501">
        <v>8</v>
      </c>
      <c r="P157" s="494"/>
      <c r="R157" s="478" t="str">
        <f t="shared" si="3"/>
        <v>Railway Transport/Transport Measurement/Goods transport ? by consignment and by type of transport/Tonnes-km (Millions) [V-19]/By type of consignment/Smalls,A-V-05-18-17.20-0.0,8,,</v>
      </c>
      <c r="S157" s="480"/>
    </row>
    <row r="158" spans="1:19" x14ac:dyDescent="0.25">
      <c r="A158" s="495" t="s">
        <v>1130</v>
      </c>
      <c r="B158" s="496" t="s">
        <v>1129</v>
      </c>
      <c r="C158" s="498"/>
      <c r="D158" s="496"/>
      <c r="E158" s="499">
        <f>ROUND('D10'!Y45,2)</f>
        <v>14828.24</v>
      </c>
      <c r="F158" s="499"/>
      <c r="G158" s="499">
        <f>ROUND('D10'!AA45,2)</f>
        <v>14449.17</v>
      </c>
      <c r="H158" s="499"/>
      <c r="I158" s="499">
        <f>ROUND('D10'!AC45,2)</f>
        <v>13921.61</v>
      </c>
      <c r="J158" s="499"/>
      <c r="K158" s="499">
        <f>ROUND('D10'!AE45,2)</f>
        <v>13128.75</v>
      </c>
      <c r="L158" s="499"/>
      <c r="M158" s="499">
        <f>ROUND('D10'!AG45,2)</f>
        <v>13455.72</v>
      </c>
      <c r="N158" s="480"/>
      <c r="P158" s="494"/>
      <c r="R158" s="478" t="str">
        <f t="shared" si="3"/>
        <v>Railway Transport/Transport Measurement/Goods transport ? by consignment and by type of transport/Tonnes-km (Millions) [V-19]/By type of transport/National transport,A-V-05-18-32.10-0.0,13455,72,,</v>
      </c>
      <c r="S158" s="480"/>
    </row>
    <row r="159" spans="1:19" x14ac:dyDescent="0.25">
      <c r="A159" s="495" t="s">
        <v>1132</v>
      </c>
      <c r="B159" s="496" t="s">
        <v>1131</v>
      </c>
      <c r="C159" s="498"/>
      <c r="D159" s="496"/>
      <c r="E159" s="506">
        <f>ROUND(5481.608322,2)</f>
        <v>5481.61</v>
      </c>
      <c r="F159" s="500"/>
      <c r="G159" s="506">
        <f>ROUND(5521.517328,2)</f>
        <v>5521.52</v>
      </c>
      <c r="H159" s="500"/>
      <c r="I159" s="506">
        <f>ROUND(5290.311865,2)</f>
        <v>5290.31</v>
      </c>
      <c r="J159" s="500"/>
      <c r="K159" s="506">
        <f>ROUND(5178.969709,2)</f>
        <v>5178.97</v>
      </c>
      <c r="L159" s="500"/>
      <c r="M159" s="506">
        <f>ROUND(0,2)</f>
        <v>0</v>
      </c>
      <c r="N159" s="480"/>
      <c r="P159" s="494" t="s">
        <v>1211</v>
      </c>
      <c r="R159" s="478" t="str">
        <f t="shared" si="3"/>
        <v>Railway Transport/Transport Measurement/Goods transport ? by consignment and by type of transport/Tonnes-km (Millions) [V-19]/By type of transport/International transport - loaded,A-V-05-18-32.21-0.0,0,,</v>
      </c>
      <c r="S159" s="480"/>
    </row>
    <row r="160" spans="1:19" x14ac:dyDescent="0.25">
      <c r="A160" s="495" t="s">
        <v>1134</v>
      </c>
      <c r="B160" s="496" t="s">
        <v>1133</v>
      </c>
      <c r="C160" s="498"/>
      <c r="D160" s="496"/>
      <c r="E160" s="506">
        <f>ROUND(1952.429219,2)</f>
        <v>1952.43</v>
      </c>
      <c r="F160" s="500"/>
      <c r="G160" s="506">
        <f>ROUND(1995.924629,2)</f>
        <v>1995.92</v>
      </c>
      <c r="H160" s="500"/>
      <c r="I160" s="506">
        <f>ROUND(1847.799825,2)</f>
        <v>1847.8</v>
      </c>
      <c r="J160" s="500"/>
      <c r="K160" s="506">
        <f>ROUND(1838.512805,2)</f>
        <v>1838.51</v>
      </c>
      <c r="L160" s="500"/>
      <c r="M160" s="506">
        <f>ROUND(0,2)</f>
        <v>0</v>
      </c>
      <c r="N160" s="480"/>
      <c r="P160" s="494" t="s">
        <v>1211</v>
      </c>
      <c r="R160" s="478" t="str">
        <f t="shared" si="3"/>
        <v>Railway Transport/Transport Measurement/Goods transport ? by consignment and by type of transport/Tonnes-km (Millions) [V-19]/By type of transport/International transport - unloaded,A-V-05-18-32.22-0.0,0,,</v>
      </c>
      <c r="S160" s="480"/>
    </row>
    <row r="161" spans="1:19" x14ac:dyDescent="0.25">
      <c r="A161" s="495" t="s">
        <v>1136</v>
      </c>
      <c r="B161" s="496" t="s">
        <v>1135</v>
      </c>
      <c r="C161" s="498"/>
      <c r="D161" s="496"/>
      <c r="E161" s="506">
        <f>ROUND(1201.497799,2)</f>
        <v>1201.5</v>
      </c>
      <c r="F161" s="500"/>
      <c r="G161" s="506">
        <f>ROUND(897.7013492,2)</f>
        <v>897.7</v>
      </c>
      <c r="H161" s="500"/>
      <c r="I161" s="506">
        <f>ROUND(982.9225818,2)</f>
        <v>982.92</v>
      </c>
      <c r="J161" s="500"/>
      <c r="K161" s="506">
        <f>ROUND(859.3811431,2)</f>
        <v>859.38</v>
      </c>
      <c r="L161" s="500"/>
      <c r="M161" s="506">
        <f>ROUND(0,2)</f>
        <v>0</v>
      </c>
      <c r="N161" s="480"/>
      <c r="P161" s="494" t="s">
        <v>1211</v>
      </c>
      <c r="R161" s="478" t="str">
        <f t="shared" si="3"/>
        <v>Railway Transport/Transport Measurement/Goods transport ? by consignment and by type of transport/Tonnes-km (Millions) [V-19]/By type of transport/Transit by rail throughout,A-V-05-18-32.31-0.0,0,,</v>
      </c>
      <c r="S161" s="480"/>
    </row>
    <row r="162" spans="1:19" x14ac:dyDescent="0.25">
      <c r="A162" s="495" t="s">
        <v>1138</v>
      </c>
      <c r="B162" s="496" t="s">
        <v>1137</v>
      </c>
      <c r="C162" s="498"/>
      <c r="D162" s="496"/>
      <c r="E162" s="499">
        <f>ROUND('D10'!Y14,2)</f>
        <v>40399.35</v>
      </c>
      <c r="F162" s="499"/>
      <c r="G162" s="499">
        <f>ROUND('D10'!AA14,2)</f>
        <v>39394.239999999998</v>
      </c>
      <c r="H162" s="499"/>
      <c r="I162" s="499">
        <f>ROUND('D10'!AC14,2)</f>
        <v>37113.050000000003</v>
      </c>
      <c r="J162" s="499"/>
      <c r="K162" s="499">
        <f>ROUND('D10'!AE14,2)</f>
        <v>36513.93</v>
      </c>
      <c r="L162" s="499"/>
      <c r="M162" s="499">
        <f>ROUND('D10'!AG14,2)</f>
        <v>37331.29</v>
      </c>
      <c r="N162" s="480"/>
      <c r="P162" s="494"/>
      <c r="R162" s="478" t="str">
        <f t="shared" si="3"/>
        <v>Railway Transport/Transport Measurement/National goods transport/Tonnes (1000)/Total,A-V-06-17-0.0-0.0,37331,29,,</v>
      </c>
      <c r="S162" s="480"/>
    </row>
    <row r="163" spans="1:19" x14ac:dyDescent="0.25">
      <c r="A163" s="495" t="s">
        <v>1140</v>
      </c>
      <c r="B163" s="496" t="s">
        <v>1139</v>
      </c>
      <c r="C163" s="498" t="s">
        <v>823</v>
      </c>
      <c r="D163" s="496"/>
      <c r="E163" s="501" t="s">
        <v>823</v>
      </c>
      <c r="F163" s="501"/>
      <c r="G163" s="501" t="s">
        <v>823</v>
      </c>
      <c r="H163" s="501"/>
      <c r="I163" s="501" t="s">
        <v>823</v>
      </c>
      <c r="J163" s="501"/>
      <c r="K163" s="501" t="s">
        <v>823</v>
      </c>
      <c r="L163" s="501"/>
      <c r="M163" s="501" t="s">
        <v>823</v>
      </c>
      <c r="P163" s="494"/>
      <c r="R163" s="478" t="str">
        <f t="shared" si="3"/>
        <v>Railway Transport/Transport Measurement/National goods transport/Tonnes (1000)/By distance class moved/0-49 km,A-V-06-17-08.10-0.0,:,:,</v>
      </c>
      <c r="S163" s="480"/>
    </row>
    <row r="164" spans="1:19" x14ac:dyDescent="0.25">
      <c r="A164" s="495" t="s">
        <v>1142</v>
      </c>
      <c r="B164" s="496" t="s">
        <v>1141</v>
      </c>
      <c r="C164" s="498" t="s">
        <v>823</v>
      </c>
      <c r="D164" s="496"/>
      <c r="E164" s="501" t="s">
        <v>823</v>
      </c>
      <c r="F164" s="501"/>
      <c r="G164" s="501" t="s">
        <v>823</v>
      </c>
      <c r="H164" s="501"/>
      <c r="I164" s="501" t="s">
        <v>823</v>
      </c>
      <c r="J164" s="501"/>
      <c r="K164" s="501" t="s">
        <v>823</v>
      </c>
      <c r="L164" s="501"/>
      <c r="M164" s="501" t="s">
        <v>823</v>
      </c>
      <c r="P164" s="494"/>
      <c r="R164" s="478" t="str">
        <f t="shared" si="3"/>
        <v>Railway Transport/Transport Measurement/National goods transport/Tonnes (1000)/By distance class moved/50-149 km,A-V-06-17-08.20-0.0,:,:,</v>
      </c>
      <c r="S164" s="480"/>
    </row>
    <row r="165" spans="1:19" x14ac:dyDescent="0.25">
      <c r="A165" s="495" t="s">
        <v>1144</v>
      </c>
      <c r="B165" s="496" t="s">
        <v>1143</v>
      </c>
      <c r="C165" s="498" t="s">
        <v>823</v>
      </c>
      <c r="D165" s="496"/>
      <c r="E165" s="501" t="s">
        <v>823</v>
      </c>
      <c r="F165" s="501"/>
      <c r="G165" s="501" t="s">
        <v>823</v>
      </c>
      <c r="H165" s="501"/>
      <c r="I165" s="501" t="s">
        <v>823</v>
      </c>
      <c r="J165" s="501"/>
      <c r="K165" s="501" t="s">
        <v>823</v>
      </c>
      <c r="L165" s="501"/>
      <c r="M165" s="501" t="s">
        <v>823</v>
      </c>
      <c r="P165" s="494"/>
      <c r="R165" s="478" t="str">
        <f t="shared" si="3"/>
        <v>Railway Transport/Transport Measurement/National goods transport/Tonnes (1000)/By distance class moved/150-299 km,A-V-06-17-08.31-0.0,:,:,</v>
      </c>
      <c r="S165" s="480"/>
    </row>
    <row r="166" spans="1:19" x14ac:dyDescent="0.25">
      <c r="A166" s="495" t="s">
        <v>1146</v>
      </c>
      <c r="B166" s="496" t="s">
        <v>1145</v>
      </c>
      <c r="C166" s="498" t="s">
        <v>823</v>
      </c>
      <c r="D166" s="496"/>
      <c r="E166" s="501" t="s">
        <v>823</v>
      </c>
      <c r="F166" s="501"/>
      <c r="G166" s="501" t="s">
        <v>823</v>
      </c>
      <c r="H166" s="501"/>
      <c r="I166" s="501" t="s">
        <v>823</v>
      </c>
      <c r="J166" s="501"/>
      <c r="K166" s="501" t="s">
        <v>823</v>
      </c>
      <c r="L166" s="501"/>
      <c r="M166" s="501" t="s">
        <v>823</v>
      </c>
      <c r="P166" s="494"/>
      <c r="R166" s="478" t="str">
        <f t="shared" si="3"/>
        <v>Railway Transport/Transport Measurement/National goods transport/Tonnes (1000)/By distance class moved/300-499 km,A-V-06-17-08.32-0.0,:,:,</v>
      </c>
      <c r="S166" s="480"/>
    </row>
    <row r="167" spans="1:19" x14ac:dyDescent="0.25">
      <c r="A167" s="495" t="s">
        <v>1148</v>
      </c>
      <c r="B167" s="496" t="s">
        <v>1147</v>
      </c>
      <c r="C167" s="498" t="s">
        <v>823</v>
      </c>
      <c r="D167" s="496"/>
      <c r="E167" s="501" t="s">
        <v>823</v>
      </c>
      <c r="F167" s="501"/>
      <c r="G167" s="501" t="s">
        <v>823</v>
      </c>
      <c r="H167" s="501"/>
      <c r="I167" s="501" t="s">
        <v>823</v>
      </c>
      <c r="J167" s="501"/>
      <c r="K167" s="501" t="s">
        <v>823</v>
      </c>
      <c r="L167" s="501"/>
      <c r="M167" s="501" t="s">
        <v>823</v>
      </c>
      <c r="P167" s="494"/>
      <c r="R167" s="478" t="str">
        <f t="shared" si="3"/>
        <v>Railway Transport/Transport Measurement/National goods transport/Tonnes (1000)/By distance class moved/500 km and more,A-V-06-17-08.40-0.0,:,:,</v>
      </c>
      <c r="S167" s="480"/>
    </row>
    <row r="168" spans="1:19" x14ac:dyDescent="0.25">
      <c r="A168" s="495" t="s">
        <v>1150</v>
      </c>
      <c r="B168" s="496" t="s">
        <v>1149</v>
      </c>
      <c r="C168" s="498"/>
      <c r="D168" s="496"/>
      <c r="E168" s="499">
        <f>ROUND('D10'!Y45,2)</f>
        <v>14828.24</v>
      </c>
      <c r="F168" s="499"/>
      <c r="G168" s="499">
        <f>ROUND('D10'!AA45,2)</f>
        <v>14449.17</v>
      </c>
      <c r="H168" s="499"/>
      <c r="I168" s="499">
        <f>ROUND('D10'!AC45,2)</f>
        <v>13921.61</v>
      </c>
      <c r="J168" s="499"/>
      <c r="K168" s="499">
        <f>ROUND('D10'!AE45,2)</f>
        <v>13128.75</v>
      </c>
      <c r="L168" s="499"/>
      <c r="M168" s="499">
        <f>ROUND('D10'!AG45,2)</f>
        <v>13455.72</v>
      </c>
      <c r="N168" s="480"/>
      <c r="P168" s="494"/>
      <c r="R168" s="478" t="str">
        <f t="shared" si="3"/>
        <v>Railway Transport/Transport Measurement/National goods transport/Tonnes-km (Millions) [V-19]/Total,A-V-06-18-0.0-0.0,13455,72,,</v>
      </c>
      <c r="S168" s="480"/>
    </row>
    <row r="169" spans="1:19" x14ac:dyDescent="0.25">
      <c r="A169" s="495" t="s">
        <v>1152</v>
      </c>
      <c r="B169" s="496" t="s">
        <v>1151</v>
      </c>
      <c r="C169" s="498" t="s">
        <v>823</v>
      </c>
      <c r="D169" s="496"/>
      <c r="E169" s="501" t="s">
        <v>823</v>
      </c>
      <c r="F169" s="501"/>
      <c r="G169" s="501" t="s">
        <v>823</v>
      </c>
      <c r="H169" s="501"/>
      <c r="I169" s="501" t="s">
        <v>823</v>
      </c>
      <c r="J169" s="501"/>
      <c r="K169" s="501" t="s">
        <v>823</v>
      </c>
      <c r="L169" s="501"/>
      <c r="M169" s="501" t="s">
        <v>823</v>
      </c>
      <c r="P169" s="494"/>
      <c r="R169" s="478" t="str">
        <f t="shared" si="3"/>
        <v>Railway Transport/Transport Measurement/National goods transport/Tonnes-km (Millions) [V-19]/By distance class moved/0-49 km,A-V-06-18-08.10-0.0,:,:,</v>
      </c>
      <c r="S169" s="480"/>
    </row>
    <row r="170" spans="1:19" x14ac:dyDescent="0.25">
      <c r="A170" s="495" t="s">
        <v>1154</v>
      </c>
      <c r="B170" s="496" t="s">
        <v>1153</v>
      </c>
      <c r="C170" s="498" t="s">
        <v>823</v>
      </c>
      <c r="D170" s="496"/>
      <c r="E170" s="501" t="s">
        <v>823</v>
      </c>
      <c r="F170" s="501"/>
      <c r="G170" s="501" t="s">
        <v>823</v>
      </c>
      <c r="H170" s="501"/>
      <c r="I170" s="501" t="s">
        <v>823</v>
      </c>
      <c r="J170" s="501"/>
      <c r="K170" s="501" t="s">
        <v>823</v>
      </c>
      <c r="L170" s="501"/>
      <c r="M170" s="501" t="s">
        <v>823</v>
      </c>
      <c r="P170" s="494"/>
      <c r="R170" s="478" t="str">
        <f t="shared" si="3"/>
        <v>Railway Transport/Transport Measurement/National goods transport/Tonnes-km (Millions) [V-19]/By distance class moved/50-149 km,A-V-06-18-08.20-0.0,:,:,</v>
      </c>
      <c r="S170" s="480"/>
    </row>
    <row r="171" spans="1:19" x14ac:dyDescent="0.25">
      <c r="A171" s="495" t="s">
        <v>1156</v>
      </c>
      <c r="B171" s="496" t="s">
        <v>1155</v>
      </c>
      <c r="C171" s="498" t="s">
        <v>823</v>
      </c>
      <c r="D171" s="496"/>
      <c r="E171" s="501" t="s">
        <v>823</v>
      </c>
      <c r="F171" s="501"/>
      <c r="G171" s="501" t="s">
        <v>823</v>
      </c>
      <c r="H171" s="501"/>
      <c r="I171" s="501" t="s">
        <v>823</v>
      </c>
      <c r="J171" s="501"/>
      <c r="K171" s="501" t="s">
        <v>823</v>
      </c>
      <c r="L171" s="501"/>
      <c r="M171" s="501" t="s">
        <v>823</v>
      </c>
      <c r="P171" s="494"/>
      <c r="R171" s="478" t="str">
        <f t="shared" si="3"/>
        <v>Railway Transport/Transport Measurement/National goods transport/Tonnes-km (Millions) [V-19]/By distance class moved/150-299 km,A-V-06-18-08.31-0.0,:,:,</v>
      </c>
      <c r="S171" s="480"/>
    </row>
    <row r="172" spans="1:19" x14ac:dyDescent="0.25">
      <c r="A172" s="495" t="s">
        <v>1158</v>
      </c>
      <c r="B172" s="496" t="s">
        <v>1157</v>
      </c>
      <c r="C172" s="498" t="s">
        <v>823</v>
      </c>
      <c r="D172" s="496"/>
      <c r="E172" s="501" t="s">
        <v>823</v>
      </c>
      <c r="F172" s="501"/>
      <c r="G172" s="501" t="s">
        <v>823</v>
      </c>
      <c r="H172" s="501"/>
      <c r="I172" s="501" t="s">
        <v>823</v>
      </c>
      <c r="J172" s="501"/>
      <c r="K172" s="501" t="s">
        <v>823</v>
      </c>
      <c r="L172" s="501"/>
      <c r="M172" s="501" t="s">
        <v>823</v>
      </c>
      <c r="P172" s="494"/>
      <c r="R172" s="478" t="str">
        <f t="shared" si="3"/>
        <v>Railway Transport/Transport Measurement/National goods transport/Tonnes-km (Millions) [V-19]/By distance class moved/300-499 km,A-V-06-18-08.32-0.0,:,:,</v>
      </c>
      <c r="S172" s="480"/>
    </row>
    <row r="173" spans="1:19" x14ac:dyDescent="0.25">
      <c r="A173" s="495" t="s">
        <v>1160</v>
      </c>
      <c r="B173" s="496" t="s">
        <v>1159</v>
      </c>
      <c r="C173" s="498" t="s">
        <v>823</v>
      </c>
      <c r="D173" s="496"/>
      <c r="E173" s="501" t="s">
        <v>823</v>
      </c>
      <c r="F173" s="501"/>
      <c r="G173" s="501" t="s">
        <v>823</v>
      </c>
      <c r="H173" s="501"/>
      <c r="I173" s="501" t="s">
        <v>823</v>
      </c>
      <c r="J173" s="501"/>
      <c r="K173" s="501" t="s">
        <v>823</v>
      </c>
      <c r="L173" s="501"/>
      <c r="M173" s="501" t="s">
        <v>823</v>
      </c>
      <c r="P173" s="494"/>
      <c r="R173" s="478" t="str">
        <f t="shared" si="3"/>
        <v>Railway Transport/Transport Measurement/National goods transport/Tonnes-km (Millions) [V-19]/By distance class moved/500 km and more,A-V-06-18-08.40-0.0,:,:,</v>
      </c>
      <c r="S173" s="480"/>
    </row>
    <row r="174" spans="1:19" x14ac:dyDescent="0.25">
      <c r="D174" s="496"/>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1161</v>
      </c>
    </row>
    <row r="43" spans="1:1" s="470" customFormat="1" ht="12.75" customHeight="1" x14ac:dyDescent="0.15">
      <c r="A43" s="469"/>
    </row>
  </sheetData>
  <pageMargins left="0" right="0" top="0.19685039370078741" bottom="0.19685039370078741" header="0"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U1" sqref="U1"/>
    </sheetView>
  </sheetViews>
  <sheetFormatPr defaultRowHeight="11.25" x14ac:dyDescent="0.2"/>
  <cols>
    <col min="1" max="16384" width="9.140625" style="471"/>
  </cols>
  <sheetData>
    <row r="42" spans="1:1" s="468" customFormat="1" ht="15.75" customHeight="1" x14ac:dyDescent="0.25">
      <c r="A42" s="543" t="s">
        <v>1166</v>
      </c>
    </row>
    <row r="43" spans="1:1" s="470" customFormat="1" ht="15.75" customHeight="1" x14ac:dyDescent="0.25">
      <c r="A43" s="544" t="s">
        <v>1276</v>
      </c>
    </row>
  </sheetData>
  <pageMargins left="0" right="0" top="0.19685039370078741" bottom="0.19685039370078741" header="0"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1234</v>
      </c>
    </row>
    <row r="43" spans="1:1" s="470" customFormat="1" ht="12.75" customHeight="1" x14ac:dyDescent="0.15">
      <c r="A43" s="469"/>
    </row>
  </sheetData>
  <pageMargins left="0" right="0" top="0.19685039370078741" bottom="0.19685039370078741" header="0"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1235</v>
      </c>
    </row>
    <row r="43" spans="1:1" s="470" customFormat="1" ht="12.75" customHeight="1" x14ac:dyDescent="0.15">
      <c r="A43" s="469"/>
    </row>
  </sheetData>
  <pageMargins left="0" right="0" top="0.19685039370078741" bottom="0.19685039370078741" header="0"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3"/>
  <sheetViews>
    <sheetView zoomScaleNormal="100" workbookViewId="0"/>
  </sheetViews>
  <sheetFormatPr defaultRowHeight="14.25" x14ac:dyDescent="0.2"/>
  <cols>
    <col min="1" max="1" width="0.5703125" style="106" customWidth="1"/>
    <col min="2" max="2" width="20.28515625" style="106" customWidth="1"/>
    <col min="3" max="3" width="23.7109375" style="106" customWidth="1"/>
    <col min="4" max="4" width="2.5703125" style="106" customWidth="1"/>
    <col min="5" max="32" width="2.7109375" style="106" customWidth="1"/>
    <col min="33" max="16384" width="9.140625" style="106"/>
  </cols>
  <sheetData>
    <row r="1" spans="2:32" ht="18" customHeight="1" x14ac:dyDescent="0.2">
      <c r="B1" s="105" t="s">
        <v>805</v>
      </c>
    </row>
    <row r="2" spans="2:32" ht="18" customHeight="1" x14ac:dyDescent="0.2">
      <c r="B2" s="308" t="s">
        <v>806</v>
      </c>
    </row>
    <row r="3" spans="2:32" ht="6" customHeight="1" x14ac:dyDescent="0.2">
      <c r="B3" s="107"/>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2:32" ht="10.5" customHeight="1" x14ac:dyDescent="0.2">
      <c r="B4" s="594" t="s">
        <v>809</v>
      </c>
      <c r="C4" s="594"/>
      <c r="D4" s="109"/>
      <c r="E4" s="568" t="s">
        <v>1</v>
      </c>
      <c r="F4" s="568"/>
      <c r="G4" s="568"/>
      <c r="H4" s="568"/>
      <c r="I4" s="569"/>
      <c r="J4" s="569"/>
      <c r="K4" s="569"/>
      <c r="L4" s="569"/>
      <c r="M4" s="569"/>
      <c r="N4" s="569"/>
      <c r="O4" s="569"/>
      <c r="P4" s="569"/>
      <c r="Q4" s="569"/>
      <c r="R4" s="569"/>
      <c r="S4" s="569"/>
      <c r="T4" s="569"/>
      <c r="U4" s="569"/>
      <c r="V4" s="569"/>
      <c r="W4" s="569"/>
      <c r="X4" s="569"/>
      <c r="Y4" s="569"/>
      <c r="Z4" s="569"/>
      <c r="AA4" s="569"/>
      <c r="AB4" s="569"/>
      <c r="AC4" s="569"/>
      <c r="AD4" s="569"/>
      <c r="AE4" s="569"/>
      <c r="AF4" s="110"/>
    </row>
    <row r="5" spans="2:32" ht="10.5" customHeight="1" x14ac:dyDescent="0.2">
      <c r="B5" s="595"/>
      <c r="C5" s="595"/>
      <c r="D5" s="111"/>
      <c r="E5" s="577" t="s">
        <v>3</v>
      </c>
      <c r="F5" s="577"/>
      <c r="G5" s="577"/>
      <c r="H5" s="577"/>
      <c r="I5" s="578"/>
      <c r="J5" s="578"/>
      <c r="K5" s="578"/>
      <c r="L5" s="578"/>
      <c r="M5" s="578"/>
      <c r="N5" s="578"/>
      <c r="O5" s="578"/>
      <c r="P5" s="578"/>
      <c r="Q5" s="578"/>
      <c r="R5" s="578"/>
      <c r="S5" s="578"/>
      <c r="T5" s="578"/>
      <c r="U5" s="578"/>
      <c r="V5" s="578"/>
      <c r="W5" s="578"/>
      <c r="X5" s="578"/>
      <c r="Y5" s="578"/>
      <c r="Z5" s="578"/>
      <c r="AA5" s="578"/>
      <c r="AB5" s="578"/>
      <c r="AC5" s="578"/>
      <c r="AD5" s="578"/>
      <c r="AE5" s="578"/>
      <c r="AF5" s="110"/>
    </row>
    <row r="6" spans="2:32" ht="11.25" customHeight="1" x14ac:dyDescent="0.2">
      <c r="B6" s="595"/>
      <c r="C6" s="595"/>
      <c r="D6" s="111"/>
      <c r="E6" s="568" t="s">
        <v>637</v>
      </c>
      <c r="F6" s="569"/>
      <c r="G6" s="569"/>
      <c r="H6" s="569"/>
      <c r="I6" s="575"/>
      <c r="J6" s="575"/>
      <c r="K6" s="575"/>
      <c r="L6" s="575"/>
      <c r="M6" s="576"/>
      <c r="N6" s="576"/>
      <c r="O6" s="576"/>
      <c r="P6" s="576"/>
      <c r="Q6" s="576"/>
      <c r="R6" s="112"/>
      <c r="S6" s="568" t="s">
        <v>5</v>
      </c>
      <c r="T6" s="569"/>
      <c r="U6" s="569"/>
      <c r="V6" s="569"/>
      <c r="W6" s="569"/>
      <c r="X6" s="569"/>
      <c r="Y6" s="569"/>
      <c r="Z6" s="569"/>
      <c r="AA6" s="569"/>
      <c r="AB6" s="569"/>
      <c r="AC6" s="569"/>
      <c r="AD6" s="569"/>
      <c r="AE6" s="569"/>
      <c r="AF6" s="110"/>
    </row>
    <row r="7" spans="2:32" ht="11.25" customHeight="1" x14ac:dyDescent="0.2">
      <c r="B7" s="595"/>
      <c r="C7" s="595"/>
      <c r="D7" s="111"/>
      <c r="E7" s="571"/>
      <c r="F7" s="571"/>
      <c r="G7" s="571"/>
      <c r="H7" s="571"/>
      <c r="I7" s="571"/>
      <c r="J7" s="571"/>
      <c r="K7" s="571"/>
      <c r="L7" s="571"/>
      <c r="M7" s="572"/>
      <c r="N7" s="572"/>
      <c r="O7" s="572"/>
      <c r="P7" s="572"/>
      <c r="Q7" s="572"/>
      <c r="R7" s="112"/>
      <c r="S7" s="577" t="s">
        <v>6</v>
      </c>
      <c r="T7" s="578"/>
      <c r="U7" s="578"/>
      <c r="V7" s="578"/>
      <c r="W7" s="578"/>
      <c r="X7" s="578"/>
      <c r="Y7" s="578"/>
      <c r="Z7" s="578"/>
      <c r="AA7" s="578"/>
      <c r="AB7" s="578"/>
      <c r="AC7" s="578"/>
      <c r="AD7" s="578"/>
      <c r="AE7" s="578"/>
      <c r="AF7" s="110"/>
    </row>
    <row r="8" spans="2:32" ht="11.25" customHeight="1" x14ac:dyDescent="0.2">
      <c r="B8" s="595"/>
      <c r="C8" s="595"/>
      <c r="D8" s="111"/>
      <c r="E8" s="570" t="s">
        <v>8</v>
      </c>
      <c r="F8" s="571"/>
      <c r="G8" s="571"/>
      <c r="H8" s="571"/>
      <c r="I8" s="571"/>
      <c r="J8" s="571"/>
      <c r="K8" s="571"/>
      <c r="L8" s="571"/>
      <c r="M8" s="572"/>
      <c r="N8" s="572"/>
      <c r="O8" s="572"/>
      <c r="P8" s="572"/>
      <c r="Q8" s="572"/>
      <c r="R8" s="112"/>
      <c r="S8" s="568" t="s">
        <v>9</v>
      </c>
      <c r="T8" s="569"/>
      <c r="U8" s="569"/>
      <c r="V8" s="569"/>
      <c r="W8" s="569"/>
      <c r="X8" s="569"/>
      <c r="Y8" s="114"/>
      <c r="Z8" s="568" t="s">
        <v>10</v>
      </c>
      <c r="AA8" s="569"/>
      <c r="AB8" s="569"/>
      <c r="AC8" s="569"/>
      <c r="AD8" s="569"/>
      <c r="AE8" s="569"/>
      <c r="AF8" s="110"/>
    </row>
    <row r="9" spans="2:32" ht="11.25" customHeight="1" x14ac:dyDescent="0.2">
      <c r="B9" s="595"/>
      <c r="C9" s="595"/>
      <c r="D9" s="111"/>
      <c r="E9" s="573"/>
      <c r="F9" s="573"/>
      <c r="G9" s="573"/>
      <c r="H9" s="573"/>
      <c r="I9" s="573"/>
      <c r="J9" s="573"/>
      <c r="K9" s="573"/>
      <c r="L9" s="573"/>
      <c r="M9" s="574"/>
      <c r="N9" s="574"/>
      <c r="O9" s="574"/>
      <c r="P9" s="574"/>
      <c r="Q9" s="574"/>
      <c r="R9" s="112"/>
      <c r="S9" s="577" t="s">
        <v>12</v>
      </c>
      <c r="T9" s="578"/>
      <c r="U9" s="578"/>
      <c r="V9" s="578"/>
      <c r="W9" s="578"/>
      <c r="X9" s="578"/>
      <c r="Y9" s="110"/>
      <c r="Z9" s="577" t="s">
        <v>13</v>
      </c>
      <c r="AA9" s="578"/>
      <c r="AB9" s="578"/>
      <c r="AC9" s="578"/>
      <c r="AD9" s="578"/>
      <c r="AE9" s="578"/>
      <c r="AF9" s="110"/>
    </row>
    <row r="10" spans="2:32" ht="11.25" customHeight="1" x14ac:dyDescent="0.2">
      <c r="B10" s="595"/>
      <c r="C10" s="595"/>
      <c r="D10" s="111"/>
      <c r="E10" s="566" t="s">
        <v>14</v>
      </c>
      <c r="F10" s="564" t="s">
        <v>15</v>
      </c>
      <c r="G10" s="566" t="s">
        <v>787</v>
      </c>
      <c r="H10" s="564" t="s">
        <v>797</v>
      </c>
      <c r="I10" s="566" t="s">
        <v>16</v>
      </c>
      <c r="J10" s="564" t="s">
        <v>17</v>
      </c>
      <c r="K10" s="566" t="s">
        <v>18</v>
      </c>
      <c r="L10" s="564" t="s">
        <v>19</v>
      </c>
      <c r="M10" s="566" t="s">
        <v>20</v>
      </c>
      <c r="N10" s="564" t="s">
        <v>21</v>
      </c>
      <c r="O10" s="566" t="s">
        <v>737</v>
      </c>
      <c r="P10" s="564" t="s">
        <v>786</v>
      </c>
      <c r="Q10" s="564"/>
      <c r="R10" s="14"/>
      <c r="S10" s="566" t="s">
        <v>7</v>
      </c>
      <c r="T10" s="564" t="s">
        <v>11</v>
      </c>
      <c r="U10" s="566" t="s">
        <v>22</v>
      </c>
      <c r="V10" s="564" t="s">
        <v>23</v>
      </c>
      <c r="W10" s="566" t="s">
        <v>24</v>
      </c>
      <c r="X10" s="564" t="s">
        <v>25</v>
      </c>
      <c r="Y10" s="14"/>
      <c r="Z10" s="566" t="s">
        <v>7</v>
      </c>
      <c r="AA10" s="564" t="s">
        <v>11</v>
      </c>
      <c r="AB10" s="566" t="s">
        <v>22</v>
      </c>
      <c r="AC10" s="564" t="s">
        <v>23</v>
      </c>
      <c r="AD10" s="566" t="s">
        <v>24</v>
      </c>
      <c r="AE10" s="564" t="s">
        <v>25</v>
      </c>
      <c r="AF10" s="14"/>
    </row>
    <row r="11" spans="2:32" ht="11.25" customHeight="1" x14ac:dyDescent="0.2">
      <c r="B11" s="595"/>
      <c r="C11" s="595"/>
      <c r="D11" s="111"/>
      <c r="E11" s="566"/>
      <c r="F11" s="564"/>
      <c r="G11" s="566"/>
      <c r="H11" s="564"/>
      <c r="I11" s="566"/>
      <c r="J11" s="564"/>
      <c r="K11" s="566"/>
      <c r="L11" s="564"/>
      <c r="M11" s="566"/>
      <c r="N11" s="564"/>
      <c r="O11" s="566"/>
      <c r="P11" s="564"/>
      <c r="Q11" s="564"/>
      <c r="R11" s="14"/>
      <c r="S11" s="566"/>
      <c r="T11" s="564"/>
      <c r="U11" s="566"/>
      <c r="V11" s="564"/>
      <c r="W11" s="566"/>
      <c r="X11" s="564"/>
      <c r="Y11" s="14"/>
      <c r="Z11" s="566"/>
      <c r="AA11" s="564"/>
      <c r="AB11" s="566"/>
      <c r="AC11" s="564"/>
      <c r="AD11" s="566"/>
      <c r="AE11" s="564"/>
      <c r="AF11" s="14"/>
    </row>
    <row r="12" spans="2:32" ht="128.25" customHeight="1" x14ac:dyDescent="0.2">
      <c r="B12" s="595"/>
      <c r="C12" s="595"/>
      <c r="D12" s="111"/>
      <c r="E12" s="565"/>
      <c r="F12" s="565"/>
      <c r="G12" s="565"/>
      <c r="H12" s="565"/>
      <c r="I12" s="565"/>
      <c r="J12" s="565"/>
      <c r="K12" s="565"/>
      <c r="L12" s="565"/>
      <c r="M12" s="565"/>
      <c r="N12" s="565"/>
      <c r="O12" s="565"/>
      <c r="P12" s="565"/>
      <c r="Q12" s="565"/>
      <c r="R12" s="117"/>
      <c r="S12" s="565"/>
      <c r="T12" s="565"/>
      <c r="U12" s="565"/>
      <c r="V12" s="565"/>
      <c r="W12" s="565"/>
      <c r="X12" s="565"/>
      <c r="Y12" s="117"/>
      <c r="Z12" s="565"/>
      <c r="AA12" s="565"/>
      <c r="AB12" s="565"/>
      <c r="AC12" s="565"/>
      <c r="AD12" s="565"/>
      <c r="AE12" s="565"/>
      <c r="AF12" s="117"/>
    </row>
    <row r="13" spans="2:32" ht="6" customHeight="1" x14ac:dyDescent="0.2">
      <c r="C13" s="282"/>
      <c r="D13" s="282"/>
      <c r="E13" s="120"/>
      <c r="F13" s="120"/>
      <c r="G13" s="120"/>
      <c r="H13" s="120"/>
      <c r="I13" s="120"/>
      <c r="J13" s="120"/>
      <c r="K13" s="120"/>
      <c r="L13" s="120"/>
      <c r="M13" s="120"/>
      <c r="N13" s="120"/>
      <c r="O13" s="121"/>
      <c r="P13" s="120"/>
      <c r="Q13" s="120"/>
      <c r="R13" s="120"/>
      <c r="S13" s="120"/>
      <c r="T13" s="120"/>
      <c r="U13" s="120"/>
      <c r="V13" s="120"/>
      <c r="W13" s="120"/>
      <c r="X13" s="120"/>
      <c r="Y13" s="120"/>
      <c r="Z13" s="120"/>
      <c r="AA13" s="120"/>
      <c r="AB13" s="120"/>
      <c r="AC13" s="120"/>
      <c r="AD13" s="120"/>
      <c r="AE13" s="120"/>
      <c r="AF13" s="120"/>
    </row>
    <row r="14" spans="2:32" ht="6" customHeight="1" x14ac:dyDescent="0.2">
      <c r="C14" s="282"/>
      <c r="D14" s="282"/>
      <c r="E14" s="279"/>
      <c r="F14" s="279"/>
      <c r="G14" s="449"/>
      <c r="H14" s="449"/>
      <c r="I14" s="279"/>
      <c r="J14" s="279"/>
      <c r="K14" s="279"/>
      <c r="L14" s="279"/>
      <c r="M14" s="279"/>
      <c r="N14" s="279"/>
      <c r="O14" s="281"/>
      <c r="P14" s="279"/>
      <c r="Q14" s="279"/>
      <c r="R14" s="279"/>
      <c r="S14" s="279"/>
      <c r="T14" s="279"/>
      <c r="U14" s="279"/>
      <c r="V14" s="279"/>
      <c r="W14" s="279"/>
      <c r="X14" s="279"/>
      <c r="Y14" s="279"/>
      <c r="Z14" s="279"/>
      <c r="AA14" s="279"/>
      <c r="AB14" s="279"/>
      <c r="AC14" s="279"/>
      <c r="AD14" s="279"/>
      <c r="AE14" s="279"/>
      <c r="AF14" s="279"/>
    </row>
    <row r="15" spans="2:32" ht="13.5" customHeight="1" x14ac:dyDescent="0.25">
      <c r="B15" s="562">
        <v>1</v>
      </c>
      <c r="C15" s="563"/>
      <c r="D15" s="286"/>
      <c r="E15" s="567">
        <v>2</v>
      </c>
      <c r="F15" s="567"/>
      <c r="G15" s="567">
        <v>3</v>
      </c>
      <c r="H15" s="567"/>
      <c r="I15" s="567">
        <v>3</v>
      </c>
      <c r="J15" s="567"/>
      <c r="K15" s="567">
        <v>4</v>
      </c>
      <c r="L15" s="567"/>
      <c r="M15" s="593">
        <v>5</v>
      </c>
      <c r="N15" s="593"/>
      <c r="O15" s="593">
        <v>6</v>
      </c>
      <c r="P15" s="593"/>
      <c r="R15" s="287"/>
      <c r="S15" s="567">
        <v>7</v>
      </c>
      <c r="T15" s="567"/>
      <c r="U15" s="567">
        <v>8</v>
      </c>
      <c r="V15" s="567"/>
      <c r="W15" s="567">
        <v>9</v>
      </c>
      <c r="X15" s="567"/>
      <c r="Y15" s="287"/>
      <c r="Z15" s="567">
        <v>10</v>
      </c>
      <c r="AA15" s="567"/>
      <c r="AB15" s="567">
        <v>11</v>
      </c>
      <c r="AC15" s="567"/>
      <c r="AD15" s="567">
        <v>12</v>
      </c>
      <c r="AE15" s="567"/>
      <c r="AF15" s="287"/>
    </row>
    <row r="16" spans="2:32" ht="6" customHeight="1" x14ac:dyDescent="0.2">
      <c r="B16" s="108"/>
      <c r="C16" s="119"/>
      <c r="D16" s="119"/>
      <c r="E16" s="120"/>
      <c r="F16" s="120"/>
      <c r="G16" s="120"/>
      <c r="H16" s="120"/>
      <c r="I16" s="120"/>
      <c r="J16" s="120"/>
      <c r="K16" s="120"/>
      <c r="L16" s="120"/>
      <c r="M16" s="120"/>
      <c r="N16" s="120"/>
      <c r="O16" s="121"/>
      <c r="P16" s="120"/>
      <c r="Q16" s="120"/>
      <c r="R16" s="120"/>
      <c r="S16" s="120"/>
      <c r="T16" s="120"/>
      <c r="U16" s="120"/>
      <c r="V16" s="120"/>
      <c r="W16" s="120"/>
      <c r="X16" s="120"/>
      <c r="Y16" s="120"/>
      <c r="Z16" s="120"/>
      <c r="AA16" s="120"/>
      <c r="AB16" s="120"/>
      <c r="AC16" s="120"/>
      <c r="AD16" s="120"/>
      <c r="AE16" s="120"/>
      <c r="AF16" s="120"/>
    </row>
    <row r="17" spans="2:32" ht="6" customHeight="1" x14ac:dyDescent="0.2">
      <c r="C17" s="403"/>
      <c r="D17" s="403"/>
      <c r="E17" s="400"/>
      <c r="F17" s="400"/>
      <c r="G17" s="449"/>
      <c r="H17" s="449"/>
      <c r="I17" s="400"/>
      <c r="J17" s="400"/>
      <c r="K17" s="400"/>
      <c r="L17" s="400"/>
      <c r="M17" s="400"/>
      <c r="N17" s="400"/>
      <c r="O17" s="402"/>
      <c r="P17" s="400"/>
      <c r="Q17" s="400"/>
      <c r="R17" s="400"/>
      <c r="S17" s="400"/>
      <c r="T17" s="400"/>
      <c r="U17" s="400"/>
      <c r="V17" s="400"/>
      <c r="W17" s="400"/>
      <c r="X17" s="400"/>
      <c r="Y17" s="400"/>
      <c r="Z17" s="400"/>
      <c r="AA17" s="400"/>
      <c r="AB17" s="400"/>
      <c r="AC17" s="400"/>
      <c r="AD17" s="400"/>
      <c r="AE17" s="400"/>
      <c r="AF17" s="400"/>
    </row>
    <row r="18" spans="2:32" ht="14.25" customHeight="1" x14ac:dyDescent="0.2">
      <c r="B18" s="579" t="s">
        <v>34</v>
      </c>
      <c r="C18" s="580"/>
      <c r="D18" s="580"/>
      <c r="E18" s="581" t="s">
        <v>35</v>
      </c>
      <c r="F18" s="581"/>
      <c r="G18" s="581"/>
      <c r="H18" s="581"/>
      <c r="I18" s="581"/>
      <c r="J18" s="581"/>
      <c r="K18" s="581"/>
      <c r="L18" s="581"/>
      <c r="M18" s="581" t="s">
        <v>35</v>
      </c>
      <c r="N18" s="581"/>
      <c r="O18" s="581"/>
      <c r="P18" s="581"/>
      <c r="Q18" s="438"/>
      <c r="R18" s="437"/>
      <c r="S18" s="581" t="s">
        <v>35</v>
      </c>
      <c r="T18" s="581"/>
      <c r="U18" s="581"/>
      <c r="V18" s="581"/>
      <c r="W18" s="581"/>
      <c r="X18" s="581"/>
      <c r="Y18" s="437"/>
      <c r="Z18" s="581" t="s">
        <v>35</v>
      </c>
      <c r="AA18" s="581"/>
      <c r="AB18" s="581"/>
      <c r="AC18" s="581"/>
      <c r="AD18" s="581"/>
      <c r="AE18" s="581"/>
      <c r="AF18" s="438"/>
    </row>
    <row r="19" spans="2:32" ht="14.25" customHeight="1" x14ac:dyDescent="0.2">
      <c r="B19" s="579" t="s">
        <v>738</v>
      </c>
      <c r="C19" s="580"/>
      <c r="D19" s="580"/>
      <c r="E19" s="581" t="s">
        <v>35</v>
      </c>
      <c r="F19" s="581"/>
      <c r="G19" s="581"/>
      <c r="H19" s="581"/>
      <c r="I19" s="581"/>
      <c r="J19" s="581"/>
      <c r="K19" s="581"/>
      <c r="L19" s="581"/>
      <c r="M19" s="581"/>
      <c r="N19" s="581" t="s">
        <v>35</v>
      </c>
      <c r="O19" s="581" t="s">
        <v>35</v>
      </c>
      <c r="P19" s="581"/>
      <c r="Q19" s="399"/>
      <c r="R19" s="398"/>
      <c r="S19" s="581"/>
      <c r="T19" s="581"/>
      <c r="U19" s="581"/>
      <c r="V19" s="581"/>
      <c r="W19" s="581"/>
      <c r="X19" s="581"/>
      <c r="Y19" s="398"/>
      <c r="Z19" s="581"/>
      <c r="AA19" s="581"/>
      <c r="AB19" s="581"/>
      <c r="AC19" s="581"/>
      <c r="AD19" s="581"/>
      <c r="AE19" s="581"/>
      <c r="AF19" s="438"/>
    </row>
    <row r="20" spans="2:32" ht="14.25" customHeight="1" x14ac:dyDescent="0.2">
      <c r="B20" s="579" t="s">
        <v>54</v>
      </c>
      <c r="C20" s="580"/>
      <c r="D20" s="580"/>
      <c r="E20" s="583"/>
      <c r="F20" s="583"/>
      <c r="G20" s="583"/>
      <c r="H20" s="583"/>
      <c r="I20" s="583"/>
      <c r="J20" s="583"/>
      <c r="K20" s="581" t="s">
        <v>35</v>
      </c>
      <c r="L20" s="581"/>
      <c r="M20" s="581" t="s">
        <v>35</v>
      </c>
      <c r="N20" s="581"/>
      <c r="O20" s="581"/>
      <c r="P20" s="581"/>
      <c r="Q20" s="399"/>
      <c r="R20" s="398"/>
      <c r="S20" s="581"/>
      <c r="T20" s="581"/>
      <c r="U20" s="581"/>
      <c r="V20" s="581"/>
      <c r="W20" s="581"/>
      <c r="X20" s="581"/>
      <c r="Y20" s="398"/>
      <c r="Z20" s="581"/>
      <c r="AA20" s="581"/>
      <c r="AB20" s="581"/>
      <c r="AC20" s="581"/>
      <c r="AD20" s="581"/>
      <c r="AE20" s="581"/>
      <c r="AF20" s="398"/>
    </row>
    <row r="21" spans="2:32" ht="14.25" customHeight="1" x14ac:dyDescent="0.2">
      <c r="B21" s="579" t="s">
        <v>782</v>
      </c>
      <c r="C21" s="580"/>
      <c r="D21" s="580"/>
      <c r="E21" s="581"/>
      <c r="F21" s="581"/>
      <c r="G21" s="581" t="s">
        <v>35</v>
      </c>
      <c r="H21" s="581"/>
      <c r="I21" s="581"/>
      <c r="J21" s="581"/>
      <c r="K21" s="581"/>
      <c r="L21" s="581"/>
      <c r="M21" s="581"/>
      <c r="N21" s="581"/>
      <c r="O21" s="581"/>
      <c r="P21" s="581"/>
      <c r="Q21" s="453"/>
      <c r="R21" s="451"/>
      <c r="S21" s="581"/>
      <c r="T21" s="581"/>
      <c r="U21" s="581"/>
      <c r="V21" s="581"/>
      <c r="W21" s="581"/>
      <c r="X21" s="581"/>
      <c r="Y21" s="451"/>
      <c r="Z21" s="581" t="s">
        <v>35</v>
      </c>
      <c r="AA21" s="581"/>
      <c r="AB21" s="581"/>
      <c r="AC21" s="581"/>
      <c r="AD21" s="581"/>
      <c r="AE21" s="581"/>
      <c r="AF21" s="453"/>
    </row>
    <row r="22" spans="2:32" ht="14.25" customHeight="1" x14ac:dyDescent="0.2">
      <c r="B22" s="579" t="s">
        <v>788</v>
      </c>
      <c r="C22" s="580"/>
      <c r="D22" s="580"/>
      <c r="E22" s="581"/>
      <c r="F22" s="581"/>
      <c r="G22" s="581" t="s">
        <v>35</v>
      </c>
      <c r="H22" s="581"/>
      <c r="I22" s="581"/>
      <c r="J22" s="581"/>
      <c r="K22" s="581"/>
      <c r="L22" s="581"/>
      <c r="M22" s="581"/>
      <c r="N22" s="581"/>
      <c r="O22" s="581"/>
      <c r="P22" s="581"/>
      <c r="Q22" s="453"/>
      <c r="R22" s="451"/>
      <c r="S22" s="581"/>
      <c r="T22" s="581"/>
      <c r="U22" s="581"/>
      <c r="V22" s="581"/>
      <c r="W22" s="581"/>
      <c r="X22" s="581"/>
      <c r="Y22" s="451"/>
      <c r="Z22" s="581" t="s">
        <v>35</v>
      </c>
      <c r="AA22" s="581"/>
      <c r="AB22" s="581"/>
      <c r="AC22" s="581"/>
      <c r="AD22" s="581"/>
      <c r="AE22" s="581"/>
      <c r="AF22" s="453"/>
    </row>
    <row r="23" spans="2:32" ht="14.25" customHeight="1" x14ac:dyDescent="0.2">
      <c r="B23" s="579" t="s">
        <v>785</v>
      </c>
      <c r="C23" s="580"/>
      <c r="D23" s="580"/>
      <c r="E23" s="581"/>
      <c r="F23" s="581"/>
      <c r="G23" s="581" t="s">
        <v>35</v>
      </c>
      <c r="H23" s="581"/>
      <c r="I23" s="581"/>
      <c r="J23" s="581"/>
      <c r="K23" s="581"/>
      <c r="L23" s="581"/>
      <c r="M23" s="581"/>
      <c r="N23" s="581"/>
      <c r="O23" s="581"/>
      <c r="P23" s="581"/>
      <c r="Q23" s="453"/>
      <c r="R23" s="451"/>
      <c r="S23" s="581"/>
      <c r="T23" s="581"/>
      <c r="U23" s="581"/>
      <c r="V23" s="581"/>
      <c r="W23" s="581"/>
      <c r="X23" s="581"/>
      <c r="Y23" s="451"/>
      <c r="Z23" s="581" t="s">
        <v>35</v>
      </c>
      <c r="AA23" s="581"/>
      <c r="AB23" s="581"/>
      <c r="AC23" s="581"/>
      <c r="AD23" s="581"/>
      <c r="AE23" s="581"/>
      <c r="AF23" s="453"/>
    </row>
    <row r="24" spans="2:32" ht="14.25" customHeight="1" x14ac:dyDescent="0.2">
      <c r="B24" s="579" t="s">
        <v>784</v>
      </c>
      <c r="C24" s="580"/>
      <c r="D24" s="580"/>
      <c r="E24" s="581"/>
      <c r="F24" s="581"/>
      <c r="G24" s="581" t="s">
        <v>35</v>
      </c>
      <c r="H24" s="581"/>
      <c r="I24" s="581"/>
      <c r="J24" s="581"/>
      <c r="K24" s="581"/>
      <c r="L24" s="581"/>
      <c r="M24" s="581"/>
      <c r="N24" s="581"/>
      <c r="O24" s="581"/>
      <c r="P24" s="581"/>
      <c r="Q24" s="453"/>
      <c r="R24" s="451"/>
      <c r="S24" s="581"/>
      <c r="T24" s="581"/>
      <c r="U24" s="581"/>
      <c r="V24" s="581"/>
      <c r="W24" s="581"/>
      <c r="X24" s="581"/>
      <c r="Y24" s="451"/>
      <c r="Z24" s="581" t="s">
        <v>35</v>
      </c>
      <c r="AA24" s="581"/>
      <c r="AB24" s="581"/>
      <c r="AC24" s="581"/>
      <c r="AD24" s="581"/>
      <c r="AE24" s="581"/>
      <c r="AF24" s="453"/>
    </row>
    <row r="25" spans="2:32" ht="14.25" customHeight="1" x14ac:dyDescent="0.2">
      <c r="B25" s="579" t="s">
        <v>781</v>
      </c>
      <c r="C25" s="580"/>
      <c r="D25" s="580"/>
      <c r="E25" s="581"/>
      <c r="F25" s="581"/>
      <c r="G25" s="581" t="s">
        <v>35</v>
      </c>
      <c r="H25" s="581"/>
      <c r="I25" s="581"/>
      <c r="J25" s="581"/>
      <c r="K25" s="581"/>
      <c r="L25" s="581"/>
      <c r="M25" s="581"/>
      <c r="N25" s="581"/>
      <c r="O25" s="581"/>
      <c r="P25" s="581"/>
      <c r="Q25" s="453"/>
      <c r="R25" s="451"/>
      <c r="S25" s="581"/>
      <c r="T25" s="581"/>
      <c r="U25" s="581"/>
      <c r="V25" s="581"/>
      <c r="W25" s="581"/>
      <c r="X25" s="581"/>
      <c r="Y25" s="451"/>
      <c r="Z25" s="581" t="s">
        <v>35</v>
      </c>
      <c r="AA25" s="581"/>
      <c r="AB25" s="581"/>
      <c r="AC25" s="581"/>
      <c r="AD25" s="581"/>
      <c r="AE25" s="581"/>
      <c r="AF25" s="453"/>
    </row>
    <row r="26" spans="2:32" ht="14.25" customHeight="1" x14ac:dyDescent="0.2">
      <c r="B26" s="579" t="s">
        <v>692</v>
      </c>
      <c r="C26" s="580"/>
      <c r="D26" s="580"/>
      <c r="E26" s="581"/>
      <c r="F26" s="581"/>
      <c r="G26" s="581" t="s">
        <v>35</v>
      </c>
      <c r="H26" s="581"/>
      <c r="I26" s="581"/>
      <c r="J26" s="581"/>
      <c r="K26" s="581"/>
      <c r="L26" s="581"/>
      <c r="M26" s="581"/>
      <c r="N26" s="581"/>
      <c r="O26" s="581"/>
      <c r="P26" s="581"/>
      <c r="Q26" s="453"/>
      <c r="R26" s="451"/>
      <c r="S26" s="581"/>
      <c r="T26" s="581"/>
      <c r="U26" s="581"/>
      <c r="V26" s="581"/>
      <c r="W26" s="581"/>
      <c r="X26" s="581"/>
      <c r="Y26" s="451"/>
      <c r="Z26" s="581" t="s">
        <v>35</v>
      </c>
      <c r="AA26" s="581"/>
      <c r="AB26" s="581"/>
      <c r="AC26" s="581"/>
      <c r="AD26" s="581"/>
      <c r="AE26" s="581"/>
      <c r="AF26" s="453"/>
    </row>
    <row r="27" spans="2:32" ht="14.25" customHeight="1" x14ac:dyDescent="0.2">
      <c r="B27" s="579" t="s">
        <v>693</v>
      </c>
      <c r="C27" s="580"/>
      <c r="D27" s="580"/>
      <c r="E27" s="581"/>
      <c r="F27" s="581"/>
      <c r="G27" s="581" t="s">
        <v>35</v>
      </c>
      <c r="H27" s="581"/>
      <c r="I27" s="581"/>
      <c r="J27" s="581"/>
      <c r="K27" s="581"/>
      <c r="L27" s="581"/>
      <c r="M27" s="581"/>
      <c r="N27" s="581"/>
      <c r="O27" s="581"/>
      <c r="P27" s="581"/>
      <c r="Q27" s="453"/>
      <c r="R27" s="451"/>
      <c r="S27" s="581"/>
      <c r="T27" s="581"/>
      <c r="U27" s="581"/>
      <c r="V27" s="581"/>
      <c r="W27" s="581"/>
      <c r="X27" s="581"/>
      <c r="Y27" s="451"/>
      <c r="Z27" s="581" t="s">
        <v>35</v>
      </c>
      <c r="AA27" s="581"/>
      <c r="AB27" s="581"/>
      <c r="AC27" s="581"/>
      <c r="AD27" s="581"/>
      <c r="AE27" s="581"/>
      <c r="AF27" s="453"/>
    </row>
    <row r="28" spans="2:32" ht="14.25" customHeight="1" x14ac:dyDescent="0.2">
      <c r="B28" s="579" t="s">
        <v>695</v>
      </c>
      <c r="C28" s="580"/>
      <c r="D28" s="580"/>
      <c r="E28" s="581"/>
      <c r="F28" s="581"/>
      <c r="G28" s="581" t="s">
        <v>35</v>
      </c>
      <c r="H28" s="581"/>
      <c r="I28" s="581"/>
      <c r="J28" s="581"/>
      <c r="K28" s="581"/>
      <c r="L28" s="581"/>
      <c r="M28" s="581"/>
      <c r="N28" s="581"/>
      <c r="O28" s="581"/>
      <c r="P28" s="581"/>
      <c r="Q28" s="453"/>
      <c r="R28" s="451"/>
      <c r="S28" s="581"/>
      <c r="T28" s="581"/>
      <c r="U28" s="581"/>
      <c r="V28" s="581"/>
      <c r="W28" s="581"/>
      <c r="X28" s="581"/>
      <c r="Y28" s="451"/>
      <c r="Z28" s="581" t="s">
        <v>35</v>
      </c>
      <c r="AA28" s="581"/>
      <c r="AB28" s="581" t="s">
        <v>35</v>
      </c>
      <c r="AC28" s="581"/>
      <c r="AD28" s="581"/>
      <c r="AE28" s="581"/>
      <c r="AF28" s="453"/>
    </row>
    <row r="29" spans="2:32" ht="14.25" customHeight="1" x14ac:dyDescent="0.2">
      <c r="B29" s="579" t="s">
        <v>694</v>
      </c>
      <c r="C29" s="580"/>
      <c r="D29" s="580"/>
      <c r="E29" s="581"/>
      <c r="F29" s="581"/>
      <c r="G29" s="581" t="s">
        <v>35</v>
      </c>
      <c r="H29" s="581"/>
      <c r="I29" s="581"/>
      <c r="J29" s="581"/>
      <c r="K29" s="581"/>
      <c r="L29" s="581"/>
      <c r="M29" s="581"/>
      <c r="N29" s="581"/>
      <c r="O29" s="581"/>
      <c r="P29" s="581"/>
      <c r="Q29" s="453"/>
      <c r="R29" s="451"/>
      <c r="S29" s="581"/>
      <c r="T29" s="581"/>
      <c r="U29" s="581"/>
      <c r="V29" s="581"/>
      <c r="W29" s="581"/>
      <c r="X29" s="581"/>
      <c r="Y29" s="451"/>
      <c r="Z29" s="581" t="s">
        <v>35</v>
      </c>
      <c r="AA29" s="581"/>
      <c r="AB29" s="581"/>
      <c r="AC29" s="581"/>
      <c r="AD29" s="581"/>
      <c r="AE29" s="581"/>
      <c r="AF29" s="453"/>
    </row>
    <row r="30" spans="2:32" ht="14.25" customHeight="1" x14ac:dyDescent="0.2">
      <c r="B30" s="579" t="s">
        <v>685</v>
      </c>
      <c r="C30" s="580"/>
      <c r="D30" s="580"/>
      <c r="E30" s="581"/>
      <c r="F30" s="581"/>
      <c r="G30" s="581" t="s">
        <v>35</v>
      </c>
      <c r="H30" s="581"/>
      <c r="I30" s="581"/>
      <c r="J30" s="581"/>
      <c r="K30" s="581"/>
      <c r="L30" s="581"/>
      <c r="M30" s="581"/>
      <c r="N30" s="581"/>
      <c r="O30" s="581"/>
      <c r="P30" s="581"/>
      <c r="Q30" s="453"/>
      <c r="R30" s="451"/>
      <c r="S30" s="581"/>
      <c r="T30" s="581"/>
      <c r="U30" s="581"/>
      <c r="V30" s="581"/>
      <c r="W30" s="581"/>
      <c r="X30" s="581"/>
      <c r="Y30" s="451"/>
      <c r="Z30" s="581" t="s">
        <v>35</v>
      </c>
      <c r="AA30" s="581"/>
      <c r="AB30" s="581"/>
      <c r="AC30" s="581"/>
      <c r="AD30" s="581"/>
      <c r="AE30" s="581"/>
      <c r="AF30" s="453"/>
    </row>
    <row r="31" spans="2:32" ht="14.25" customHeight="1" x14ac:dyDescent="0.2">
      <c r="B31" s="579" t="s">
        <v>684</v>
      </c>
      <c r="C31" s="580"/>
      <c r="D31" s="580"/>
      <c r="E31" s="581"/>
      <c r="F31" s="581"/>
      <c r="G31" s="581" t="s">
        <v>35</v>
      </c>
      <c r="H31" s="581"/>
      <c r="I31" s="581"/>
      <c r="J31" s="581"/>
      <c r="K31" s="581"/>
      <c r="L31" s="581"/>
      <c r="M31" s="581"/>
      <c r="N31" s="581"/>
      <c r="O31" s="581"/>
      <c r="P31" s="581"/>
      <c r="Q31" s="453"/>
      <c r="R31" s="451"/>
      <c r="S31" s="581"/>
      <c r="T31" s="581"/>
      <c r="U31" s="581"/>
      <c r="V31" s="581"/>
      <c r="W31" s="581"/>
      <c r="X31" s="581"/>
      <c r="Y31" s="451"/>
      <c r="Z31" s="581" t="s">
        <v>35</v>
      </c>
      <c r="AA31" s="581"/>
      <c r="AB31" s="581"/>
      <c r="AC31" s="581"/>
      <c r="AD31" s="581"/>
      <c r="AE31" s="581"/>
      <c r="AF31" s="453"/>
    </row>
    <row r="32" spans="2:32" ht="14.25" customHeight="1" x14ac:dyDescent="0.2">
      <c r="B32" s="579" t="s">
        <v>696</v>
      </c>
      <c r="C32" s="580"/>
      <c r="D32" s="580"/>
      <c r="E32" s="581"/>
      <c r="F32" s="581"/>
      <c r="G32" s="581" t="s">
        <v>35</v>
      </c>
      <c r="H32" s="581"/>
      <c r="I32" s="581"/>
      <c r="J32" s="581"/>
      <c r="K32" s="581"/>
      <c r="L32" s="581"/>
      <c r="M32" s="581"/>
      <c r="N32" s="581"/>
      <c r="O32" s="581"/>
      <c r="P32" s="581"/>
      <c r="Q32" s="453"/>
      <c r="R32" s="451"/>
      <c r="S32" s="581"/>
      <c r="T32" s="581"/>
      <c r="U32" s="581"/>
      <c r="V32" s="581"/>
      <c r="W32" s="581"/>
      <c r="X32" s="581"/>
      <c r="Y32" s="451"/>
      <c r="Z32" s="581" t="s">
        <v>35</v>
      </c>
      <c r="AA32" s="581"/>
      <c r="AB32" s="581"/>
      <c r="AC32" s="581"/>
      <c r="AD32" s="581"/>
      <c r="AE32" s="581"/>
      <c r="AF32" s="453"/>
    </row>
    <row r="33" spans="2:32" ht="14.25" customHeight="1" x14ac:dyDescent="0.2">
      <c r="B33" s="579" t="s">
        <v>686</v>
      </c>
      <c r="C33" s="580"/>
      <c r="D33" s="580"/>
      <c r="E33" s="581"/>
      <c r="F33" s="581"/>
      <c r="G33" s="581" t="s">
        <v>35</v>
      </c>
      <c r="H33" s="581"/>
      <c r="I33" s="581"/>
      <c r="J33" s="581"/>
      <c r="K33" s="581"/>
      <c r="L33" s="581"/>
      <c r="M33" s="581"/>
      <c r="N33" s="581"/>
      <c r="O33" s="581"/>
      <c r="P33" s="581"/>
      <c r="Q33" s="453"/>
      <c r="R33" s="451"/>
      <c r="S33" s="581"/>
      <c r="T33" s="581"/>
      <c r="U33" s="581"/>
      <c r="V33" s="581"/>
      <c r="W33" s="581"/>
      <c r="X33" s="581"/>
      <c r="Y33" s="451"/>
      <c r="Z33" s="581" t="s">
        <v>35</v>
      </c>
      <c r="AA33" s="581"/>
      <c r="AB33" s="581"/>
      <c r="AC33" s="581"/>
      <c r="AD33" s="581"/>
      <c r="AE33" s="581"/>
      <c r="AF33" s="453"/>
    </row>
    <row r="34" spans="2:32" ht="14.25" customHeight="1" x14ac:dyDescent="0.2">
      <c r="B34" s="579" t="s">
        <v>687</v>
      </c>
      <c r="C34" s="580"/>
      <c r="D34" s="580"/>
      <c r="E34" s="581"/>
      <c r="F34" s="581"/>
      <c r="G34" s="581" t="s">
        <v>35</v>
      </c>
      <c r="H34" s="581"/>
      <c r="I34" s="581"/>
      <c r="J34" s="581"/>
      <c r="K34" s="581"/>
      <c r="L34" s="581"/>
      <c r="M34" s="581"/>
      <c r="N34" s="581"/>
      <c r="O34" s="581"/>
      <c r="P34" s="581"/>
      <c r="Q34" s="453"/>
      <c r="R34" s="451"/>
      <c r="S34" s="581"/>
      <c r="T34" s="581"/>
      <c r="U34" s="581"/>
      <c r="V34" s="581"/>
      <c r="W34" s="581"/>
      <c r="X34" s="581"/>
      <c r="Y34" s="451"/>
      <c r="Z34" s="581" t="s">
        <v>35</v>
      </c>
      <c r="AA34" s="581"/>
      <c r="AB34" s="581"/>
      <c r="AC34" s="581"/>
      <c r="AD34" s="581"/>
      <c r="AE34" s="581"/>
      <c r="AF34" s="453"/>
    </row>
    <row r="35" spans="2:32" ht="14.25" customHeight="1" x14ac:dyDescent="0.2">
      <c r="B35" s="579" t="s">
        <v>780</v>
      </c>
      <c r="C35" s="580"/>
      <c r="D35" s="580"/>
      <c r="E35" s="581"/>
      <c r="F35" s="581"/>
      <c r="G35" s="581" t="s">
        <v>35</v>
      </c>
      <c r="H35" s="581"/>
      <c r="I35" s="581"/>
      <c r="J35" s="581"/>
      <c r="K35" s="581"/>
      <c r="L35" s="581"/>
      <c r="M35" s="581"/>
      <c r="N35" s="581"/>
      <c r="O35" s="581"/>
      <c r="P35" s="581"/>
      <c r="Q35" s="453"/>
      <c r="R35" s="451"/>
      <c r="S35" s="581"/>
      <c r="T35" s="581"/>
      <c r="U35" s="581"/>
      <c r="V35" s="581"/>
      <c r="W35" s="581"/>
      <c r="X35" s="581"/>
      <c r="Y35" s="451"/>
      <c r="Z35" s="581" t="s">
        <v>35</v>
      </c>
      <c r="AA35" s="581"/>
      <c r="AB35" s="581"/>
      <c r="AC35" s="581"/>
      <c r="AD35" s="581"/>
      <c r="AE35" s="581"/>
      <c r="AF35" s="453"/>
    </row>
    <row r="36" spans="2:32" ht="14.25" customHeight="1" x14ac:dyDescent="0.2">
      <c r="B36" s="579" t="s">
        <v>688</v>
      </c>
      <c r="C36" s="580"/>
      <c r="D36" s="580"/>
      <c r="E36" s="581"/>
      <c r="F36" s="581"/>
      <c r="G36" s="581" t="s">
        <v>35</v>
      </c>
      <c r="H36" s="581"/>
      <c r="I36" s="581"/>
      <c r="J36" s="581"/>
      <c r="K36" s="581"/>
      <c r="L36" s="581"/>
      <c r="M36" s="581"/>
      <c r="N36" s="581"/>
      <c r="O36" s="581"/>
      <c r="P36" s="581"/>
      <c r="Q36" s="453"/>
      <c r="R36" s="451"/>
      <c r="S36" s="581"/>
      <c r="T36" s="581"/>
      <c r="U36" s="581"/>
      <c r="V36" s="581"/>
      <c r="W36" s="581"/>
      <c r="X36" s="581"/>
      <c r="Y36" s="451"/>
      <c r="Z36" s="581" t="s">
        <v>35</v>
      </c>
      <c r="AA36" s="581"/>
      <c r="AB36" s="581"/>
      <c r="AC36" s="581"/>
      <c r="AD36" s="581"/>
      <c r="AE36" s="581"/>
      <c r="AF36" s="453"/>
    </row>
    <row r="37" spans="2:32" ht="14.25" customHeight="1" x14ac:dyDescent="0.2">
      <c r="B37" s="579" t="s">
        <v>783</v>
      </c>
      <c r="C37" s="580"/>
      <c r="D37" s="580"/>
      <c r="E37" s="581"/>
      <c r="F37" s="581"/>
      <c r="G37" s="581" t="s">
        <v>35</v>
      </c>
      <c r="H37" s="581"/>
      <c r="I37" s="581"/>
      <c r="J37" s="581"/>
      <c r="K37" s="581"/>
      <c r="L37" s="581"/>
      <c r="M37" s="581"/>
      <c r="N37" s="581"/>
      <c r="O37" s="581"/>
      <c r="P37" s="581"/>
      <c r="Q37" s="453"/>
      <c r="R37" s="451"/>
      <c r="S37" s="581"/>
      <c r="T37" s="581"/>
      <c r="U37" s="581"/>
      <c r="V37" s="581"/>
      <c r="W37" s="581"/>
      <c r="X37" s="581"/>
      <c r="Y37" s="451"/>
      <c r="Z37" s="581" t="s">
        <v>35</v>
      </c>
      <c r="AA37" s="581"/>
      <c r="AB37" s="581"/>
      <c r="AC37" s="581"/>
      <c r="AD37" s="581"/>
      <c r="AE37" s="581"/>
      <c r="AF37" s="453"/>
    </row>
    <row r="38" spans="2:32" ht="14.25" customHeight="1" x14ac:dyDescent="0.2">
      <c r="B38" s="579" t="s">
        <v>689</v>
      </c>
      <c r="C38" s="580"/>
      <c r="D38" s="580"/>
      <c r="E38" s="581"/>
      <c r="F38" s="581"/>
      <c r="G38" s="581" t="s">
        <v>35</v>
      </c>
      <c r="H38" s="581"/>
      <c r="I38" s="581"/>
      <c r="J38" s="581"/>
      <c r="K38" s="581"/>
      <c r="L38" s="581"/>
      <c r="M38" s="581"/>
      <c r="N38" s="581"/>
      <c r="O38" s="581"/>
      <c r="P38" s="581"/>
      <c r="Q38" s="453"/>
      <c r="R38" s="451"/>
      <c r="S38" s="581"/>
      <c r="T38" s="581"/>
      <c r="U38" s="581"/>
      <c r="V38" s="581"/>
      <c r="W38" s="581"/>
      <c r="X38" s="581"/>
      <c r="Y38" s="451"/>
      <c r="Z38" s="581" t="s">
        <v>35</v>
      </c>
      <c r="AA38" s="581"/>
      <c r="AB38" s="581" t="s">
        <v>35</v>
      </c>
      <c r="AC38" s="581"/>
      <c r="AD38" s="581" t="s">
        <v>35</v>
      </c>
      <c r="AE38" s="581"/>
      <c r="AF38" s="453"/>
    </row>
    <row r="39" spans="2:32" ht="14.25" customHeight="1" x14ac:dyDescent="0.2">
      <c r="B39" s="579" t="s">
        <v>691</v>
      </c>
      <c r="C39" s="580"/>
      <c r="D39" s="580"/>
      <c r="E39" s="581"/>
      <c r="F39" s="581"/>
      <c r="G39" s="581" t="s">
        <v>35</v>
      </c>
      <c r="H39" s="581"/>
      <c r="I39" s="581"/>
      <c r="J39" s="581"/>
      <c r="K39" s="581"/>
      <c r="L39" s="581"/>
      <c r="M39" s="581"/>
      <c r="N39" s="581"/>
      <c r="O39" s="581"/>
      <c r="P39" s="581"/>
      <c r="Q39" s="453"/>
      <c r="R39" s="451"/>
      <c r="S39" s="581"/>
      <c r="T39" s="581"/>
      <c r="U39" s="581"/>
      <c r="V39" s="581"/>
      <c r="W39" s="581"/>
      <c r="X39" s="581"/>
      <c r="Y39" s="451"/>
      <c r="Z39" s="581" t="s">
        <v>35</v>
      </c>
      <c r="AA39" s="581"/>
      <c r="AB39" s="581" t="s">
        <v>35</v>
      </c>
      <c r="AC39" s="581"/>
      <c r="AD39" s="581"/>
      <c r="AE39" s="581"/>
      <c r="AF39" s="453"/>
    </row>
    <row r="40" spans="2:32" ht="14.25" customHeight="1" x14ac:dyDescent="0.2">
      <c r="B40" s="579" t="s">
        <v>690</v>
      </c>
      <c r="C40" s="580"/>
      <c r="D40" s="580"/>
      <c r="E40" s="581"/>
      <c r="F40" s="581"/>
      <c r="G40" s="581" t="s">
        <v>35</v>
      </c>
      <c r="H40" s="581"/>
      <c r="I40" s="581"/>
      <c r="J40" s="581"/>
      <c r="K40" s="581"/>
      <c r="L40" s="581"/>
      <c r="M40" s="581"/>
      <c r="N40" s="581"/>
      <c r="O40" s="581"/>
      <c r="P40" s="581"/>
      <c r="Q40" s="453"/>
      <c r="R40" s="451"/>
      <c r="S40" s="581"/>
      <c r="T40" s="581"/>
      <c r="U40" s="581"/>
      <c r="V40" s="581"/>
      <c r="W40" s="581"/>
      <c r="X40" s="581"/>
      <c r="Y40" s="451"/>
      <c r="Z40" s="581" t="s">
        <v>35</v>
      </c>
      <c r="AA40" s="581"/>
      <c r="AB40" s="581"/>
      <c r="AC40" s="581"/>
      <c r="AD40" s="581"/>
      <c r="AE40" s="581"/>
      <c r="AF40" s="453"/>
    </row>
    <row r="41" spans="2:32" ht="14.25" customHeight="1" x14ac:dyDescent="0.2">
      <c r="B41" s="579" t="s">
        <v>36</v>
      </c>
      <c r="C41" s="580"/>
      <c r="D41" s="580"/>
      <c r="E41" s="581"/>
      <c r="F41" s="581"/>
      <c r="G41" s="581"/>
      <c r="H41" s="581"/>
      <c r="I41" s="581" t="s">
        <v>35</v>
      </c>
      <c r="J41" s="581"/>
      <c r="K41" s="581"/>
      <c r="L41" s="581"/>
      <c r="M41" s="581" t="s">
        <v>35</v>
      </c>
      <c r="N41" s="581"/>
      <c r="O41" s="581"/>
      <c r="P41" s="581"/>
      <c r="Q41" s="453"/>
      <c r="R41" s="451"/>
      <c r="S41" s="581" t="s">
        <v>35</v>
      </c>
      <c r="T41" s="581"/>
      <c r="U41" s="581" t="s">
        <v>35</v>
      </c>
      <c r="V41" s="581"/>
      <c r="W41" s="581" t="s">
        <v>35</v>
      </c>
      <c r="X41" s="581"/>
      <c r="Y41" s="451"/>
      <c r="Z41" s="581" t="s">
        <v>35</v>
      </c>
      <c r="AA41" s="581"/>
      <c r="AB41" s="581" t="s">
        <v>35</v>
      </c>
      <c r="AC41" s="581"/>
      <c r="AD41" s="581" t="s">
        <v>35</v>
      </c>
      <c r="AE41" s="581"/>
      <c r="AF41" s="453"/>
    </row>
    <row r="42" spans="2:32" ht="14.25" customHeight="1" x14ac:dyDescent="0.2">
      <c r="B42" s="579" t="s">
        <v>37</v>
      </c>
      <c r="C42" s="580"/>
      <c r="D42" s="580"/>
      <c r="E42" s="581"/>
      <c r="F42" s="581"/>
      <c r="G42" s="581"/>
      <c r="H42" s="581"/>
      <c r="I42" s="581" t="s">
        <v>35</v>
      </c>
      <c r="J42" s="581"/>
      <c r="K42" s="581"/>
      <c r="L42" s="581"/>
      <c r="M42" s="581"/>
      <c r="N42" s="581"/>
      <c r="O42" s="581"/>
      <c r="P42" s="581"/>
      <c r="Q42" s="453"/>
      <c r="R42" s="451"/>
      <c r="S42" s="581"/>
      <c r="T42" s="581"/>
      <c r="U42" s="581"/>
      <c r="V42" s="581"/>
      <c r="W42" s="581"/>
      <c r="X42" s="581"/>
      <c r="Y42" s="451"/>
      <c r="Z42" s="581" t="s">
        <v>35</v>
      </c>
      <c r="AA42" s="581"/>
      <c r="AB42" s="581"/>
      <c r="AC42" s="581"/>
      <c r="AD42" s="581"/>
      <c r="AE42" s="581"/>
      <c r="AF42" s="453"/>
    </row>
    <row r="43" spans="2:32" ht="14.25" customHeight="1" x14ac:dyDescent="0.2">
      <c r="B43" s="579" t="s">
        <v>38</v>
      </c>
      <c r="C43" s="580"/>
      <c r="D43" s="580"/>
      <c r="E43" s="581"/>
      <c r="F43" s="581"/>
      <c r="G43" s="581"/>
      <c r="H43" s="581"/>
      <c r="I43" s="581" t="s">
        <v>35</v>
      </c>
      <c r="J43" s="581"/>
      <c r="K43" s="581"/>
      <c r="L43" s="581"/>
      <c r="M43" s="581" t="s">
        <v>35</v>
      </c>
      <c r="N43" s="581"/>
      <c r="O43" s="581"/>
      <c r="P43" s="581"/>
      <c r="Q43" s="453"/>
      <c r="R43" s="451"/>
      <c r="S43" s="581"/>
      <c r="T43" s="581"/>
      <c r="U43" s="581" t="s">
        <v>35</v>
      </c>
      <c r="V43" s="581"/>
      <c r="W43" s="581"/>
      <c r="X43" s="581"/>
      <c r="Y43" s="451"/>
      <c r="Z43" s="581"/>
      <c r="AA43" s="581"/>
      <c r="AB43" s="581"/>
      <c r="AC43" s="581"/>
      <c r="AD43" s="581"/>
      <c r="AE43" s="581"/>
      <c r="AF43" s="453"/>
    </row>
    <row r="44" spans="2:32" ht="14.25" customHeight="1" x14ac:dyDescent="0.2">
      <c r="B44" s="579" t="s">
        <v>39</v>
      </c>
      <c r="C44" s="580"/>
      <c r="D44" s="580"/>
      <c r="E44" s="581"/>
      <c r="F44" s="581"/>
      <c r="G44" s="581"/>
      <c r="H44" s="581"/>
      <c r="I44" s="581" t="s">
        <v>35</v>
      </c>
      <c r="J44" s="581"/>
      <c r="K44" s="581"/>
      <c r="L44" s="581"/>
      <c r="M44" s="581"/>
      <c r="N44" s="581"/>
      <c r="O44" s="581"/>
      <c r="P44" s="581"/>
      <c r="Q44" s="453"/>
      <c r="R44" s="451"/>
      <c r="S44" s="581"/>
      <c r="T44" s="581"/>
      <c r="U44" s="581"/>
      <c r="V44" s="581"/>
      <c r="W44" s="581"/>
      <c r="X44" s="581"/>
      <c r="Y44" s="451"/>
      <c r="Z44" s="581" t="s">
        <v>35</v>
      </c>
      <c r="AA44" s="581"/>
      <c r="AB44" s="581"/>
      <c r="AC44" s="581"/>
      <c r="AD44" s="581"/>
      <c r="AE44" s="581"/>
      <c r="AF44" s="453"/>
    </row>
    <row r="45" spans="2:32" ht="14.25" customHeight="1" x14ac:dyDescent="0.2">
      <c r="B45" s="579" t="s">
        <v>739</v>
      </c>
      <c r="C45" s="580"/>
      <c r="D45" s="580"/>
      <c r="E45" s="583"/>
      <c r="F45" s="583"/>
      <c r="G45" s="581"/>
      <c r="H45" s="581"/>
      <c r="I45" s="581" t="s">
        <v>35</v>
      </c>
      <c r="J45" s="581"/>
      <c r="K45" s="581"/>
      <c r="L45" s="581"/>
      <c r="M45" s="581" t="s">
        <v>35</v>
      </c>
      <c r="N45" s="581"/>
      <c r="O45" s="581"/>
      <c r="P45" s="581"/>
      <c r="Q45" s="453"/>
      <c r="R45" s="451"/>
      <c r="S45" s="581" t="s">
        <v>35</v>
      </c>
      <c r="T45" s="581"/>
      <c r="U45" s="581"/>
      <c r="V45" s="581"/>
      <c r="W45" s="581"/>
      <c r="X45" s="581"/>
      <c r="Y45" s="451"/>
      <c r="Z45" s="581"/>
      <c r="AA45" s="581"/>
      <c r="AB45" s="581"/>
      <c r="AC45" s="581"/>
      <c r="AD45" s="581"/>
      <c r="AE45" s="581"/>
      <c r="AF45" s="451"/>
    </row>
    <row r="46" spans="2:32" ht="14.25" customHeight="1" x14ac:dyDescent="0.2">
      <c r="B46" s="579" t="s">
        <v>40</v>
      </c>
      <c r="C46" s="580"/>
      <c r="D46" s="580"/>
      <c r="E46" s="581"/>
      <c r="F46" s="581"/>
      <c r="G46" s="581"/>
      <c r="H46" s="581"/>
      <c r="I46" s="581" t="s">
        <v>35</v>
      </c>
      <c r="J46" s="581"/>
      <c r="K46" s="581"/>
      <c r="L46" s="581"/>
      <c r="M46" s="581"/>
      <c r="N46" s="581"/>
      <c r="O46" s="581"/>
      <c r="P46" s="581"/>
      <c r="Q46" s="453"/>
      <c r="R46" s="451"/>
      <c r="S46" s="581"/>
      <c r="T46" s="581"/>
      <c r="U46" s="581"/>
      <c r="V46" s="581"/>
      <c r="W46" s="581"/>
      <c r="X46" s="581"/>
      <c r="Y46" s="451"/>
      <c r="Z46" s="581" t="s">
        <v>35</v>
      </c>
      <c r="AA46" s="581"/>
      <c r="AB46" s="581"/>
      <c r="AC46" s="581"/>
      <c r="AD46" s="581"/>
      <c r="AE46" s="581"/>
      <c r="AF46" s="453"/>
    </row>
    <row r="47" spans="2:32" ht="14.25" customHeight="1" x14ac:dyDescent="0.2">
      <c r="B47" s="579" t="s">
        <v>41</v>
      </c>
      <c r="C47" s="580"/>
      <c r="D47" s="580"/>
      <c r="E47" s="581"/>
      <c r="F47" s="581"/>
      <c r="G47" s="581"/>
      <c r="H47" s="581"/>
      <c r="I47" s="581" t="s">
        <v>35</v>
      </c>
      <c r="J47" s="581"/>
      <c r="K47" s="581"/>
      <c r="L47" s="581"/>
      <c r="M47" s="581"/>
      <c r="N47" s="581"/>
      <c r="O47" s="581"/>
      <c r="P47" s="581"/>
      <c r="Q47" s="453"/>
      <c r="R47" s="451"/>
      <c r="S47" s="581"/>
      <c r="T47" s="581"/>
      <c r="U47" s="581"/>
      <c r="V47" s="581"/>
      <c r="W47" s="581"/>
      <c r="X47" s="581"/>
      <c r="Y47" s="451"/>
      <c r="Z47" s="581" t="s">
        <v>35</v>
      </c>
      <c r="AA47" s="581"/>
      <c r="AB47" s="581"/>
      <c r="AC47" s="581"/>
      <c r="AD47" s="581"/>
      <c r="AE47" s="581"/>
      <c r="AF47" s="453"/>
    </row>
    <row r="48" spans="2:32" ht="14.25" customHeight="1" x14ac:dyDescent="0.2">
      <c r="B48" s="579" t="s">
        <v>42</v>
      </c>
      <c r="C48" s="580"/>
      <c r="D48" s="580"/>
      <c r="E48" s="581"/>
      <c r="F48" s="581"/>
      <c r="G48" s="581"/>
      <c r="H48" s="581"/>
      <c r="I48" s="581" t="s">
        <v>35</v>
      </c>
      <c r="J48" s="581"/>
      <c r="K48" s="581"/>
      <c r="L48" s="581"/>
      <c r="M48" s="581"/>
      <c r="N48" s="581"/>
      <c r="O48" s="581"/>
      <c r="P48" s="581"/>
      <c r="Q48" s="453"/>
      <c r="R48" s="451"/>
      <c r="S48" s="581"/>
      <c r="T48" s="581"/>
      <c r="U48" s="581"/>
      <c r="V48" s="581"/>
      <c r="W48" s="581"/>
      <c r="X48" s="581"/>
      <c r="Y48" s="451"/>
      <c r="Z48" s="581" t="s">
        <v>35</v>
      </c>
      <c r="AA48" s="581"/>
      <c r="AB48" s="581"/>
      <c r="AC48" s="581"/>
      <c r="AD48" s="581"/>
      <c r="AE48" s="581"/>
      <c r="AF48" s="453"/>
    </row>
    <row r="49" spans="2:32" ht="14.25" customHeight="1" x14ac:dyDescent="0.2">
      <c r="B49" s="579" t="s">
        <v>43</v>
      </c>
      <c r="C49" s="580"/>
      <c r="D49" s="580"/>
      <c r="E49" s="581"/>
      <c r="F49" s="581"/>
      <c r="G49" s="581"/>
      <c r="H49" s="581"/>
      <c r="I49" s="581" t="s">
        <v>35</v>
      </c>
      <c r="J49" s="581"/>
      <c r="K49" s="581"/>
      <c r="L49" s="581"/>
      <c r="M49" s="581" t="s">
        <v>35</v>
      </c>
      <c r="N49" s="581"/>
      <c r="O49" s="581"/>
      <c r="P49" s="581"/>
      <c r="Q49" s="453"/>
      <c r="R49" s="451"/>
      <c r="S49" s="581"/>
      <c r="T49" s="581"/>
      <c r="U49" s="581" t="s">
        <v>35</v>
      </c>
      <c r="V49" s="581"/>
      <c r="W49" s="581"/>
      <c r="X49" s="581"/>
      <c r="Y49" s="451"/>
      <c r="Z49" s="581"/>
      <c r="AA49" s="581"/>
      <c r="AB49" s="581"/>
      <c r="AC49" s="581"/>
      <c r="AD49" s="581"/>
      <c r="AE49" s="581"/>
      <c r="AF49" s="453"/>
    </row>
    <row r="50" spans="2:32" ht="14.25" customHeight="1" x14ac:dyDescent="0.2">
      <c r="B50" s="579" t="s">
        <v>44</v>
      </c>
      <c r="C50" s="580"/>
      <c r="D50" s="580"/>
      <c r="E50" s="581"/>
      <c r="F50" s="581"/>
      <c r="G50" s="581"/>
      <c r="H50" s="581"/>
      <c r="I50" s="581" t="s">
        <v>35</v>
      </c>
      <c r="J50" s="581"/>
      <c r="K50" s="581"/>
      <c r="L50" s="581"/>
      <c r="M50" s="581"/>
      <c r="N50" s="581"/>
      <c r="O50" s="581"/>
      <c r="P50" s="581"/>
      <c r="Q50" s="453"/>
      <c r="R50" s="451"/>
      <c r="S50" s="581"/>
      <c r="T50" s="581"/>
      <c r="U50" s="581"/>
      <c r="V50" s="581"/>
      <c r="W50" s="581"/>
      <c r="X50" s="581"/>
      <c r="Y50" s="451"/>
      <c r="Z50" s="581" t="s">
        <v>35</v>
      </c>
      <c r="AA50" s="581"/>
      <c r="AB50" s="581"/>
      <c r="AC50" s="581"/>
      <c r="AD50" s="581"/>
      <c r="AE50" s="581"/>
      <c r="AF50" s="453"/>
    </row>
    <row r="51" spans="2:32" ht="14.25" customHeight="1" x14ac:dyDescent="0.2">
      <c r="B51" s="579" t="s">
        <v>45</v>
      </c>
      <c r="C51" s="580"/>
      <c r="D51" s="580"/>
      <c r="E51" s="581"/>
      <c r="F51" s="581"/>
      <c r="G51" s="581"/>
      <c r="H51" s="581"/>
      <c r="I51" s="581" t="s">
        <v>35</v>
      </c>
      <c r="J51" s="581"/>
      <c r="K51" s="581"/>
      <c r="L51" s="581"/>
      <c r="M51" s="581"/>
      <c r="N51" s="581"/>
      <c r="O51" s="581"/>
      <c r="P51" s="581"/>
      <c r="Q51" s="453"/>
      <c r="R51" s="451"/>
      <c r="S51" s="581"/>
      <c r="T51" s="581"/>
      <c r="U51" s="581"/>
      <c r="V51" s="581"/>
      <c r="W51" s="581"/>
      <c r="X51" s="581"/>
      <c r="Y51" s="451"/>
      <c r="Z51" s="581" t="s">
        <v>35</v>
      </c>
      <c r="AA51" s="581"/>
      <c r="AB51" s="581"/>
      <c r="AC51" s="581"/>
      <c r="AD51" s="581"/>
      <c r="AE51" s="581"/>
      <c r="AF51" s="453"/>
    </row>
    <row r="52" spans="2:32" ht="14.25" customHeight="1" x14ac:dyDescent="0.2">
      <c r="B52" s="579" t="s">
        <v>46</v>
      </c>
      <c r="C52" s="580"/>
      <c r="D52" s="580"/>
      <c r="E52" s="581"/>
      <c r="F52" s="581"/>
      <c r="G52" s="581"/>
      <c r="H52" s="581"/>
      <c r="I52" s="581" t="s">
        <v>35</v>
      </c>
      <c r="J52" s="581"/>
      <c r="K52" s="581"/>
      <c r="L52" s="581"/>
      <c r="M52" s="581"/>
      <c r="N52" s="581"/>
      <c r="O52" s="581"/>
      <c r="P52" s="581"/>
      <c r="Q52" s="453"/>
      <c r="R52" s="451"/>
      <c r="S52" s="581"/>
      <c r="T52" s="581"/>
      <c r="U52" s="581"/>
      <c r="V52" s="581"/>
      <c r="W52" s="581"/>
      <c r="X52" s="581"/>
      <c r="Y52" s="451"/>
      <c r="Z52" s="581" t="s">
        <v>35</v>
      </c>
      <c r="AA52" s="581"/>
      <c r="AB52" s="581"/>
      <c r="AC52" s="581"/>
      <c r="AD52" s="581"/>
      <c r="AE52" s="581"/>
      <c r="AF52" s="453"/>
    </row>
    <row r="53" spans="2:32" ht="14.25" customHeight="1" x14ac:dyDescent="0.2">
      <c r="B53" s="579" t="s">
        <v>47</v>
      </c>
      <c r="C53" s="580"/>
      <c r="D53" s="580"/>
      <c r="E53" s="581"/>
      <c r="F53" s="581"/>
      <c r="G53" s="581"/>
      <c r="H53" s="581"/>
      <c r="I53" s="581" t="s">
        <v>35</v>
      </c>
      <c r="J53" s="581"/>
      <c r="K53" s="581"/>
      <c r="L53" s="581"/>
      <c r="M53" s="581"/>
      <c r="N53" s="581"/>
      <c r="O53" s="581"/>
      <c r="P53" s="581"/>
      <c r="Q53" s="453"/>
      <c r="R53" s="451"/>
      <c r="S53" s="581"/>
      <c r="T53" s="581"/>
      <c r="U53" s="581"/>
      <c r="V53" s="581"/>
      <c r="W53" s="581"/>
      <c r="X53" s="581"/>
      <c r="Y53" s="451"/>
      <c r="Z53" s="581" t="s">
        <v>35</v>
      </c>
      <c r="AA53" s="581"/>
      <c r="AB53" s="581"/>
      <c r="AC53" s="581"/>
      <c r="AD53" s="581"/>
      <c r="AE53" s="581"/>
      <c r="AF53" s="453"/>
    </row>
    <row r="54" spans="2:32" ht="14.25" customHeight="1" x14ac:dyDescent="0.2">
      <c r="B54" s="579" t="s">
        <v>48</v>
      </c>
      <c r="C54" s="580"/>
      <c r="D54" s="580"/>
      <c r="E54" s="581"/>
      <c r="F54" s="581"/>
      <c r="G54" s="581"/>
      <c r="H54" s="581"/>
      <c r="I54" s="581" t="s">
        <v>35</v>
      </c>
      <c r="J54" s="581"/>
      <c r="K54" s="581"/>
      <c r="L54" s="581"/>
      <c r="M54" s="581"/>
      <c r="N54" s="581"/>
      <c r="O54" s="581"/>
      <c r="P54" s="581"/>
      <c r="Q54" s="453"/>
      <c r="R54" s="451"/>
      <c r="S54" s="581"/>
      <c r="T54" s="581"/>
      <c r="U54" s="581"/>
      <c r="V54" s="581"/>
      <c r="W54" s="581"/>
      <c r="X54" s="581"/>
      <c r="Y54" s="451"/>
      <c r="Z54" s="581" t="s">
        <v>35</v>
      </c>
      <c r="AA54" s="581"/>
      <c r="AB54" s="581"/>
      <c r="AC54" s="581"/>
      <c r="AD54" s="581"/>
      <c r="AE54" s="581"/>
      <c r="AF54" s="453"/>
    </row>
    <row r="55" spans="2:32" ht="14.25" customHeight="1" x14ac:dyDescent="0.2">
      <c r="B55" s="579" t="s">
        <v>49</v>
      </c>
      <c r="C55" s="580"/>
      <c r="D55" s="580"/>
      <c r="E55" s="581"/>
      <c r="F55" s="581"/>
      <c r="G55" s="581"/>
      <c r="H55" s="581"/>
      <c r="I55" s="581" t="s">
        <v>35</v>
      </c>
      <c r="J55" s="581"/>
      <c r="K55" s="581"/>
      <c r="L55" s="581"/>
      <c r="M55" s="581"/>
      <c r="N55" s="581"/>
      <c r="O55" s="581"/>
      <c r="P55" s="581"/>
      <c r="Q55" s="453"/>
      <c r="R55" s="451"/>
      <c r="S55" s="581"/>
      <c r="T55" s="581"/>
      <c r="U55" s="581"/>
      <c r="V55" s="581"/>
      <c r="W55" s="581"/>
      <c r="X55" s="581"/>
      <c r="Y55" s="451"/>
      <c r="Z55" s="581" t="s">
        <v>35</v>
      </c>
      <c r="AA55" s="581"/>
      <c r="AB55" s="581"/>
      <c r="AC55" s="581"/>
      <c r="AD55" s="581"/>
      <c r="AE55" s="581"/>
      <c r="AF55" s="453"/>
    </row>
    <row r="56" spans="2:32" ht="14.25" customHeight="1" x14ac:dyDescent="0.2">
      <c r="B56" s="579" t="s">
        <v>50</v>
      </c>
      <c r="C56" s="580"/>
      <c r="D56" s="580"/>
      <c r="E56" s="581"/>
      <c r="F56" s="581"/>
      <c r="G56" s="581"/>
      <c r="H56" s="581"/>
      <c r="I56" s="581" t="s">
        <v>35</v>
      </c>
      <c r="J56" s="581"/>
      <c r="K56" s="581"/>
      <c r="L56" s="581"/>
      <c r="M56" s="581"/>
      <c r="N56" s="581"/>
      <c r="O56" s="581"/>
      <c r="P56" s="581"/>
      <c r="Q56" s="453"/>
      <c r="R56" s="451"/>
      <c r="S56" s="581"/>
      <c r="T56" s="581"/>
      <c r="U56" s="581"/>
      <c r="V56" s="581"/>
      <c r="W56" s="581"/>
      <c r="X56" s="581"/>
      <c r="Y56" s="451"/>
      <c r="Z56" s="581" t="s">
        <v>35</v>
      </c>
      <c r="AA56" s="581"/>
      <c r="AB56" s="581"/>
      <c r="AC56" s="581"/>
      <c r="AD56" s="581"/>
      <c r="AE56" s="581"/>
      <c r="AF56" s="453"/>
    </row>
    <row r="57" spans="2:32" ht="14.25" customHeight="1" x14ac:dyDescent="0.2">
      <c r="B57" s="579" t="s">
        <v>51</v>
      </c>
      <c r="C57" s="580"/>
      <c r="D57" s="580"/>
      <c r="E57" s="581"/>
      <c r="F57" s="581"/>
      <c r="G57" s="581"/>
      <c r="H57" s="581"/>
      <c r="I57" s="581" t="s">
        <v>35</v>
      </c>
      <c r="J57" s="581"/>
      <c r="K57" s="581"/>
      <c r="L57" s="581"/>
      <c r="M57" s="581"/>
      <c r="N57" s="581"/>
      <c r="O57" s="581"/>
      <c r="P57" s="581"/>
      <c r="Q57" s="453"/>
      <c r="R57" s="451"/>
      <c r="S57" s="581"/>
      <c r="T57" s="581"/>
      <c r="U57" s="581"/>
      <c r="V57" s="581"/>
      <c r="W57" s="581"/>
      <c r="X57" s="581"/>
      <c r="Y57" s="451"/>
      <c r="Z57" s="581" t="s">
        <v>35</v>
      </c>
      <c r="AA57" s="581"/>
      <c r="AB57" s="581" t="s">
        <v>35</v>
      </c>
      <c r="AC57" s="581"/>
      <c r="AD57" s="581"/>
      <c r="AE57" s="581"/>
      <c r="AF57" s="453"/>
    </row>
    <row r="58" spans="2:32" ht="14.25" customHeight="1" x14ac:dyDescent="0.2">
      <c r="B58" s="579" t="s">
        <v>52</v>
      </c>
      <c r="C58" s="580"/>
      <c r="D58" s="580"/>
      <c r="E58" s="581"/>
      <c r="F58" s="581"/>
      <c r="G58" s="581"/>
      <c r="H58" s="581"/>
      <c r="I58" s="581" t="s">
        <v>35</v>
      </c>
      <c r="J58" s="581"/>
      <c r="K58" s="581"/>
      <c r="L58" s="581"/>
      <c r="M58" s="581"/>
      <c r="N58" s="581"/>
      <c r="O58" s="581"/>
      <c r="P58" s="581"/>
      <c r="Q58" s="453"/>
      <c r="R58" s="451"/>
      <c r="S58" s="581"/>
      <c r="T58" s="581"/>
      <c r="U58" s="581"/>
      <c r="V58" s="581"/>
      <c r="W58" s="581"/>
      <c r="X58" s="581"/>
      <c r="Y58" s="451"/>
      <c r="Z58" s="581" t="s">
        <v>35</v>
      </c>
      <c r="AA58" s="581"/>
      <c r="AB58" s="581"/>
      <c r="AC58" s="581"/>
      <c r="AD58" s="581"/>
      <c r="AE58" s="581"/>
      <c r="AF58" s="453"/>
    </row>
    <row r="59" spans="2:32" ht="14.25" customHeight="1" x14ac:dyDescent="0.2">
      <c r="B59" s="590" t="s">
        <v>53</v>
      </c>
      <c r="C59" s="591"/>
      <c r="D59" s="591"/>
      <c r="E59" s="592"/>
      <c r="F59" s="592"/>
      <c r="G59" s="592"/>
      <c r="H59" s="592"/>
      <c r="I59" s="592" t="s">
        <v>35</v>
      </c>
      <c r="J59" s="592"/>
      <c r="K59" s="592"/>
      <c r="L59" s="592"/>
      <c r="M59" s="592"/>
      <c r="N59" s="592"/>
      <c r="O59" s="592"/>
      <c r="P59" s="592"/>
      <c r="Q59" s="397"/>
      <c r="R59" s="452"/>
      <c r="S59" s="592"/>
      <c r="T59" s="592"/>
      <c r="U59" s="592"/>
      <c r="V59" s="592"/>
      <c r="W59" s="592"/>
      <c r="X59" s="592"/>
      <c r="Y59" s="452"/>
      <c r="Z59" s="592" t="s">
        <v>35</v>
      </c>
      <c r="AA59" s="592"/>
      <c r="AB59" s="592" t="s">
        <v>35</v>
      </c>
      <c r="AC59" s="592"/>
      <c r="AD59" s="592"/>
      <c r="AE59" s="592"/>
      <c r="AF59" s="397"/>
    </row>
    <row r="60" spans="2:32" ht="4.5" customHeight="1" x14ac:dyDescent="0.2">
      <c r="B60" s="345"/>
      <c r="C60" s="346"/>
      <c r="D60" s="346"/>
      <c r="E60" s="423"/>
      <c r="F60" s="423"/>
      <c r="G60" s="448"/>
      <c r="H60" s="448"/>
      <c r="I60" s="423"/>
      <c r="J60" s="423"/>
      <c r="K60" s="423"/>
      <c r="L60" s="423"/>
      <c r="M60" s="423"/>
      <c r="N60" s="423"/>
      <c r="O60" s="423"/>
      <c r="P60" s="423"/>
      <c r="Q60" s="423"/>
      <c r="R60" s="423"/>
      <c r="S60" s="423"/>
      <c r="T60" s="423"/>
      <c r="U60" s="423"/>
      <c r="V60" s="423"/>
      <c r="W60" s="423"/>
      <c r="X60" s="423"/>
    </row>
    <row r="61" spans="2:32" ht="14.25" customHeight="1" x14ac:dyDescent="0.2">
      <c r="B61" s="588" t="s">
        <v>594</v>
      </c>
      <c r="C61" s="589"/>
      <c r="D61" s="413"/>
      <c r="E61" s="582">
        <f>COUNTIF(E18:F59,"=X")</f>
        <v>2</v>
      </c>
      <c r="F61" s="582"/>
      <c r="G61" s="582">
        <f>COUNTIF(G18:H59,"=X")</f>
        <v>20</v>
      </c>
      <c r="H61" s="582"/>
      <c r="I61" s="582">
        <f>COUNTIF(I18:J59,"=X")</f>
        <v>19</v>
      </c>
      <c r="J61" s="582"/>
      <c r="K61" s="582">
        <f>COUNTIF(K18:L59,"=X")</f>
        <v>1</v>
      </c>
      <c r="L61" s="582"/>
      <c r="M61" s="582">
        <f>COUNTIF(M18:N59,"=X")</f>
        <v>7</v>
      </c>
      <c r="N61" s="582"/>
      <c r="O61" s="582">
        <f>COUNTIF(O18:P59,"=X")</f>
        <v>1</v>
      </c>
      <c r="P61" s="582"/>
      <c r="Q61" s="413"/>
      <c r="R61" s="413"/>
      <c r="S61" s="582">
        <f>COUNTIF(S18:T59,"=X")</f>
        <v>3</v>
      </c>
      <c r="T61" s="582"/>
      <c r="U61" s="582">
        <f>COUNTIF(U18:V59,"=X")</f>
        <v>3</v>
      </c>
      <c r="V61" s="582"/>
      <c r="W61" s="582">
        <f>COUNTIF(W18:X59,"=X")</f>
        <v>1</v>
      </c>
      <c r="X61" s="582"/>
      <c r="Y61" s="413"/>
      <c r="Z61" s="582">
        <f>COUNTIF(Z18:AA59,"=X")</f>
        <v>37</v>
      </c>
      <c r="AA61" s="582"/>
      <c r="AB61" s="582">
        <f>COUNTIF(AB18:AC59,"=X")</f>
        <v>6</v>
      </c>
      <c r="AC61" s="582"/>
      <c r="AD61" s="582">
        <f>COUNTIF(AD18:AE59,"=X")</f>
        <v>2</v>
      </c>
      <c r="AE61" s="582"/>
      <c r="AF61" s="413"/>
    </row>
    <row r="62" spans="2:32" ht="4.5" customHeight="1" x14ac:dyDescent="0.2">
      <c r="B62" s="584"/>
      <c r="C62" s="585"/>
      <c r="D62" s="585"/>
      <c r="E62" s="586"/>
      <c r="F62" s="586"/>
      <c r="G62" s="450"/>
      <c r="H62" s="450"/>
      <c r="I62" s="411"/>
      <c r="J62" s="586"/>
      <c r="K62" s="586"/>
      <c r="L62" s="411"/>
      <c r="M62" s="411"/>
      <c r="N62" s="436"/>
      <c r="O62" s="411"/>
      <c r="P62" s="411"/>
      <c r="Q62" s="586"/>
      <c r="R62" s="586"/>
      <c r="S62" s="411"/>
      <c r="T62" s="411"/>
      <c r="U62" s="411"/>
      <c r="V62" s="587"/>
      <c r="W62" s="587"/>
      <c r="X62" s="412"/>
      <c r="Y62" s="108"/>
      <c r="Z62" s="108"/>
      <c r="AA62" s="108"/>
      <c r="AB62" s="108"/>
      <c r="AC62" s="108"/>
      <c r="AD62" s="108"/>
      <c r="AE62" s="108"/>
      <c r="AF62" s="108"/>
    </row>
    <row r="63" spans="2:32" ht="9.75" customHeight="1" x14ac:dyDescent="0.2">
      <c r="N63" s="123"/>
    </row>
  </sheetData>
  <mergeCells count="613">
    <mergeCell ref="B4:C12"/>
    <mergeCell ref="G58:H58"/>
    <mergeCell ref="G59:H59"/>
    <mergeCell ref="G61:H61"/>
    <mergeCell ref="G49:H49"/>
    <mergeCell ref="G50:H50"/>
    <mergeCell ref="G51:H51"/>
    <mergeCell ref="G52:H52"/>
    <mergeCell ref="G53:H53"/>
    <mergeCell ref="G54:H54"/>
    <mergeCell ref="G55:H55"/>
    <mergeCell ref="G56:H56"/>
    <mergeCell ref="G57:H57"/>
    <mergeCell ref="G10:G12"/>
    <mergeCell ref="H10:H12"/>
    <mergeCell ref="G15:H15"/>
    <mergeCell ref="G18:H18"/>
    <mergeCell ref="G19:H19"/>
    <mergeCell ref="G20:H20"/>
    <mergeCell ref="G21:H21"/>
    <mergeCell ref="G22:H22"/>
    <mergeCell ref="G23:H23"/>
    <mergeCell ref="B52:D52"/>
    <mergeCell ref="E52:F52"/>
    <mergeCell ref="M43:N43"/>
    <mergeCell ref="O43:P43"/>
    <mergeCell ref="G24:H24"/>
    <mergeCell ref="G25:H25"/>
    <mergeCell ref="G26:H26"/>
    <mergeCell ref="G27:H27"/>
    <mergeCell ref="G28:H28"/>
    <mergeCell ref="G29:H29"/>
    <mergeCell ref="G30:H30"/>
    <mergeCell ref="G31:H31"/>
    <mergeCell ref="G38:H38"/>
    <mergeCell ref="G39:H39"/>
    <mergeCell ref="G40:H40"/>
    <mergeCell ref="G41:H41"/>
    <mergeCell ref="G42:H42"/>
    <mergeCell ref="G43:H43"/>
    <mergeCell ref="G32:H32"/>
    <mergeCell ref="G33:H33"/>
    <mergeCell ref="G34:H34"/>
    <mergeCell ref="G35:H35"/>
    <mergeCell ref="G36:H36"/>
    <mergeCell ref="G37:H37"/>
    <mergeCell ref="O36:P36"/>
    <mergeCell ref="M37:N37"/>
    <mergeCell ref="O37:P37"/>
    <mergeCell ref="U25:V25"/>
    <mergeCell ref="W19:X19"/>
    <mergeCell ref="W24:X24"/>
    <mergeCell ref="W22:X22"/>
    <mergeCell ref="O24:P24"/>
    <mergeCell ref="M25:N25"/>
    <mergeCell ref="O25:P25"/>
    <mergeCell ref="M23:N23"/>
    <mergeCell ref="W27:X27"/>
    <mergeCell ref="W25:X25"/>
    <mergeCell ref="S25:T25"/>
    <mergeCell ref="M34:N34"/>
    <mergeCell ref="O34:P34"/>
    <mergeCell ref="W31:X31"/>
    <mergeCell ref="S15:T15"/>
    <mergeCell ref="U15:V15"/>
    <mergeCell ref="W15:X15"/>
    <mergeCell ref="S19:T19"/>
    <mergeCell ref="U19:V19"/>
    <mergeCell ref="M15:N15"/>
    <mergeCell ref="U18:V18"/>
    <mergeCell ref="W18:X18"/>
    <mergeCell ref="M22:N22"/>
    <mergeCell ref="O22:P22"/>
    <mergeCell ref="Z24:AA24"/>
    <mergeCell ref="AB24:AC24"/>
    <mergeCell ref="AD24:AE24"/>
    <mergeCell ref="AD23:AE23"/>
    <mergeCell ref="S23:T23"/>
    <mergeCell ref="U23:V23"/>
    <mergeCell ref="W23:X23"/>
    <mergeCell ref="Z23:AA23"/>
    <mergeCell ref="AB23:AC23"/>
    <mergeCell ref="AD22:AE22"/>
    <mergeCell ref="AD59:AE59"/>
    <mergeCell ref="S59:T59"/>
    <mergeCell ref="U59:V59"/>
    <mergeCell ref="W59:X59"/>
    <mergeCell ref="Z59:AA59"/>
    <mergeCell ref="AB59:AC59"/>
    <mergeCell ref="I59:J59"/>
    <mergeCell ref="K59:L59"/>
    <mergeCell ref="M59:N59"/>
    <mergeCell ref="O59:P59"/>
    <mergeCell ref="W56:X56"/>
    <mergeCell ref="Z56:AA56"/>
    <mergeCell ref="AB56:AC56"/>
    <mergeCell ref="AD56:AE56"/>
    <mergeCell ref="AD55:AE55"/>
    <mergeCell ref="Z55:AA55"/>
    <mergeCell ref="AB55:AC55"/>
    <mergeCell ref="AD47:AE47"/>
    <mergeCell ref="S48:T48"/>
    <mergeCell ref="U48:V48"/>
    <mergeCell ref="AD43:AE43"/>
    <mergeCell ref="AD53:AE53"/>
    <mergeCell ref="Z54:AA54"/>
    <mergeCell ref="I52:J52"/>
    <mergeCell ref="K52:L52"/>
    <mergeCell ref="W51:X51"/>
    <mergeCell ref="Z51:AA51"/>
    <mergeCell ref="AB51:AC51"/>
    <mergeCell ref="B50:D50"/>
    <mergeCell ref="Z52:AA52"/>
    <mergeCell ref="AB52:AC52"/>
    <mergeCell ref="S51:T51"/>
    <mergeCell ref="U51:V51"/>
    <mergeCell ref="Z50:AA50"/>
    <mergeCell ref="M50:N50"/>
    <mergeCell ref="O50:P50"/>
    <mergeCell ref="M51:N51"/>
    <mergeCell ref="O51:P51"/>
    <mergeCell ref="E50:F50"/>
    <mergeCell ref="I50:J50"/>
    <mergeCell ref="K50:L50"/>
    <mergeCell ref="AB50:AC50"/>
    <mergeCell ref="M52:N52"/>
    <mergeCell ref="O52:P52"/>
    <mergeCell ref="B55:D55"/>
    <mergeCell ref="E55:F55"/>
    <mergeCell ref="I55:J55"/>
    <mergeCell ref="K55:L55"/>
    <mergeCell ref="U55:V55"/>
    <mergeCell ref="S55:T55"/>
    <mergeCell ref="W55:X55"/>
    <mergeCell ref="B56:D56"/>
    <mergeCell ref="E56:F56"/>
    <mergeCell ref="I56:J56"/>
    <mergeCell ref="K56:L56"/>
    <mergeCell ref="S56:T56"/>
    <mergeCell ref="U56:V56"/>
    <mergeCell ref="M55:N55"/>
    <mergeCell ref="O55:P55"/>
    <mergeCell ref="M56:N56"/>
    <mergeCell ref="O56:P56"/>
    <mergeCell ref="B54:D54"/>
    <mergeCell ref="E54:F54"/>
    <mergeCell ref="I54:J54"/>
    <mergeCell ref="K54:L54"/>
    <mergeCell ref="S54:T54"/>
    <mergeCell ref="U54:V54"/>
    <mergeCell ref="M53:N53"/>
    <mergeCell ref="O53:P53"/>
    <mergeCell ref="M54:N54"/>
    <mergeCell ref="O54:P54"/>
    <mergeCell ref="B53:D53"/>
    <mergeCell ref="E53:F53"/>
    <mergeCell ref="I53:J53"/>
    <mergeCell ref="K53:L53"/>
    <mergeCell ref="S53:T53"/>
    <mergeCell ref="U53:V53"/>
    <mergeCell ref="AB54:AC54"/>
    <mergeCell ref="AD54:AE54"/>
    <mergeCell ref="W54:X54"/>
    <mergeCell ref="W53:X53"/>
    <mergeCell ref="Z53:AA53"/>
    <mergeCell ref="AB53:AC53"/>
    <mergeCell ref="S52:T52"/>
    <mergeCell ref="U52:V52"/>
    <mergeCell ref="W52:X52"/>
    <mergeCell ref="K38:L38"/>
    <mergeCell ref="AD48:AE48"/>
    <mergeCell ref="AD50:AE50"/>
    <mergeCell ref="S50:T50"/>
    <mergeCell ref="U50:V50"/>
    <mergeCell ref="W50:X50"/>
    <mergeCell ref="S40:T40"/>
    <mergeCell ref="U40:V40"/>
    <mergeCell ref="W40:X40"/>
    <mergeCell ref="Z40:AA40"/>
    <mergeCell ref="AB40:AC40"/>
    <mergeCell ref="AD42:AE42"/>
    <mergeCell ref="AD44:AE44"/>
    <mergeCell ref="AD46:AE46"/>
    <mergeCell ref="AB42:AC42"/>
    <mergeCell ref="S44:T44"/>
    <mergeCell ref="U44:V44"/>
    <mergeCell ref="W44:X44"/>
    <mergeCell ref="Z44:AA44"/>
    <mergeCell ref="AB44:AC44"/>
    <mergeCell ref="AD45:AE45"/>
    <mergeCell ref="M49:N49"/>
    <mergeCell ref="O49:P49"/>
    <mergeCell ref="O38:P38"/>
    <mergeCell ref="AB48:AC48"/>
    <mergeCell ref="M38:N38"/>
    <mergeCell ref="AB45:AC45"/>
    <mergeCell ref="M45:N45"/>
    <mergeCell ref="O45:P45"/>
    <mergeCell ref="AB46:AC46"/>
    <mergeCell ref="M46:N46"/>
    <mergeCell ref="O46:P46"/>
    <mergeCell ref="Z38:AA38"/>
    <mergeCell ref="AB38:AC38"/>
    <mergeCell ref="W39:X39"/>
    <mergeCell ref="Z39:AA39"/>
    <mergeCell ref="AB39:AC39"/>
    <mergeCell ref="M48:N48"/>
    <mergeCell ref="O48:P48"/>
    <mergeCell ref="AB47:AC47"/>
    <mergeCell ref="M47:N47"/>
    <mergeCell ref="O47:P47"/>
    <mergeCell ref="W41:X41"/>
    <mergeCell ref="Z41:AA41"/>
    <mergeCell ref="AB41:AC41"/>
    <mergeCell ref="M44:N44"/>
    <mergeCell ref="O44:P44"/>
    <mergeCell ref="M40:N40"/>
    <mergeCell ref="S42:T42"/>
    <mergeCell ref="U42:V42"/>
    <mergeCell ref="W42:X42"/>
    <mergeCell ref="Z42:AA42"/>
    <mergeCell ref="B40:D40"/>
    <mergeCell ref="E40:F40"/>
    <mergeCell ref="I40:J40"/>
    <mergeCell ref="K40:L40"/>
    <mergeCell ref="K41:L41"/>
    <mergeCell ref="S41:T41"/>
    <mergeCell ref="U41:V41"/>
    <mergeCell ref="O40:P40"/>
    <mergeCell ref="M41:N41"/>
    <mergeCell ref="O41:P41"/>
    <mergeCell ref="M42:N42"/>
    <mergeCell ref="O42:P42"/>
    <mergeCell ref="AB29:AC29"/>
    <mergeCell ref="K28:L28"/>
    <mergeCell ref="S28:T28"/>
    <mergeCell ref="U28:V28"/>
    <mergeCell ref="W28:X28"/>
    <mergeCell ref="Z28:AA28"/>
    <mergeCell ref="Z36:AA36"/>
    <mergeCell ref="AB36:AC36"/>
    <mergeCell ref="B37:D37"/>
    <mergeCell ref="E37:F37"/>
    <mergeCell ref="I37:J37"/>
    <mergeCell ref="K37:L37"/>
    <mergeCell ref="U36:V36"/>
    <mergeCell ref="W36:X36"/>
    <mergeCell ref="B36:D36"/>
    <mergeCell ref="E36:F36"/>
    <mergeCell ref="I36:J36"/>
    <mergeCell ref="K36:L36"/>
    <mergeCell ref="S37:T37"/>
    <mergeCell ref="U37:V37"/>
    <mergeCell ref="W37:X37"/>
    <mergeCell ref="Z37:AA37"/>
    <mergeCell ref="AB37:AC37"/>
    <mergeCell ref="M36:N36"/>
    <mergeCell ref="Z31:AA31"/>
    <mergeCell ref="M27:N27"/>
    <mergeCell ref="O27:P27"/>
    <mergeCell ref="M28:N28"/>
    <mergeCell ref="O28:P28"/>
    <mergeCell ref="K29:L29"/>
    <mergeCell ref="M29:N29"/>
    <mergeCell ref="O29:P29"/>
    <mergeCell ref="S29:T29"/>
    <mergeCell ref="U29:V29"/>
    <mergeCell ref="W29:X29"/>
    <mergeCell ref="Z29:AA29"/>
    <mergeCell ref="AD27:AE27"/>
    <mergeCell ref="B27:D27"/>
    <mergeCell ref="E27:F27"/>
    <mergeCell ref="I27:J27"/>
    <mergeCell ref="K27:L27"/>
    <mergeCell ref="S27:T27"/>
    <mergeCell ref="U27:V27"/>
    <mergeCell ref="B26:D26"/>
    <mergeCell ref="E26:F26"/>
    <mergeCell ref="I26:J26"/>
    <mergeCell ref="K26:L26"/>
    <mergeCell ref="Z27:AA27"/>
    <mergeCell ref="AB27:AC27"/>
    <mergeCell ref="AB28:AC28"/>
    <mergeCell ref="AD28:AE28"/>
    <mergeCell ref="AD26:AE26"/>
    <mergeCell ref="S26:T26"/>
    <mergeCell ref="U26:V26"/>
    <mergeCell ref="B24:D24"/>
    <mergeCell ref="E24:F24"/>
    <mergeCell ref="I24:J24"/>
    <mergeCell ref="K24:L24"/>
    <mergeCell ref="S24:T24"/>
    <mergeCell ref="U24:V24"/>
    <mergeCell ref="W26:X26"/>
    <mergeCell ref="Z26:AA26"/>
    <mergeCell ref="AB26:AC26"/>
    <mergeCell ref="M24:N24"/>
    <mergeCell ref="B25:D25"/>
    <mergeCell ref="E25:F25"/>
    <mergeCell ref="I25:J25"/>
    <mergeCell ref="K25:L25"/>
    <mergeCell ref="M26:N26"/>
    <mergeCell ref="O26:P26"/>
    <mergeCell ref="Z25:AA25"/>
    <mergeCell ref="AB25:AC25"/>
    <mergeCell ref="AD25:AE25"/>
    <mergeCell ref="Z18:AA18"/>
    <mergeCell ref="AB18:AC18"/>
    <mergeCell ref="AD18:AE18"/>
    <mergeCell ref="B23:D23"/>
    <mergeCell ref="E23:F23"/>
    <mergeCell ref="I23:J23"/>
    <mergeCell ref="K23:L23"/>
    <mergeCell ref="O23:P23"/>
    <mergeCell ref="Z22:AA22"/>
    <mergeCell ref="AB22:AC22"/>
    <mergeCell ref="B22:D22"/>
    <mergeCell ref="E22:F22"/>
    <mergeCell ref="I22:J22"/>
    <mergeCell ref="K22:L22"/>
    <mergeCell ref="S22:T22"/>
    <mergeCell ref="U22:V22"/>
    <mergeCell ref="B20:D20"/>
    <mergeCell ref="E20:F20"/>
    <mergeCell ref="I20:J20"/>
    <mergeCell ref="K20:L20"/>
    <mergeCell ref="S20:T20"/>
    <mergeCell ref="U20:V20"/>
    <mergeCell ref="W20:X20"/>
    <mergeCell ref="Z20:AA20"/>
    <mergeCell ref="AD21:AE21"/>
    <mergeCell ref="S21:T21"/>
    <mergeCell ref="U21:V21"/>
    <mergeCell ref="W21:X21"/>
    <mergeCell ref="Z21:AA21"/>
    <mergeCell ref="AB21:AC21"/>
    <mergeCell ref="AD19:AE19"/>
    <mergeCell ref="Z19:AA19"/>
    <mergeCell ref="AB19:AC19"/>
    <mergeCell ref="AB20:AC20"/>
    <mergeCell ref="AD20:AE20"/>
    <mergeCell ref="U10:U12"/>
    <mergeCell ref="I15:J15"/>
    <mergeCell ref="K15:L15"/>
    <mergeCell ref="V10:V12"/>
    <mergeCell ref="W10:W12"/>
    <mergeCell ref="B21:D21"/>
    <mergeCell ref="E21:F21"/>
    <mergeCell ref="I21:J21"/>
    <mergeCell ref="K21:L21"/>
    <mergeCell ref="B19:D19"/>
    <mergeCell ref="E19:F19"/>
    <mergeCell ref="I19:J19"/>
    <mergeCell ref="K19:L19"/>
    <mergeCell ref="M21:N21"/>
    <mergeCell ref="O21:P21"/>
    <mergeCell ref="O15:P15"/>
    <mergeCell ref="M19:N19"/>
    <mergeCell ref="O19:P19"/>
    <mergeCell ref="M20:N20"/>
    <mergeCell ref="O20:P20"/>
    <mergeCell ref="I10:I12"/>
    <mergeCell ref="O10:O12"/>
    <mergeCell ref="P10:P12"/>
    <mergeCell ref="Q10:Q12"/>
    <mergeCell ref="S10:S12"/>
    <mergeCell ref="T10:T12"/>
    <mergeCell ref="J10:J12"/>
    <mergeCell ref="K10:K12"/>
    <mergeCell ref="L10:L12"/>
    <mergeCell ref="M10:M12"/>
    <mergeCell ref="N10:N12"/>
    <mergeCell ref="B51:D51"/>
    <mergeCell ref="B43:D43"/>
    <mergeCell ref="B28:D28"/>
    <mergeCell ref="E28:F28"/>
    <mergeCell ref="I28:J28"/>
    <mergeCell ref="B31:D31"/>
    <mergeCell ref="E31:F31"/>
    <mergeCell ref="I31:J31"/>
    <mergeCell ref="B34:D34"/>
    <mergeCell ref="E34:F34"/>
    <mergeCell ref="I34:J34"/>
    <mergeCell ref="E42:F42"/>
    <mergeCell ref="I42:J42"/>
    <mergeCell ref="B44:D44"/>
    <mergeCell ref="E44:F44"/>
    <mergeCell ref="I44:J44"/>
    <mergeCell ref="B46:D46"/>
    <mergeCell ref="AD30:AE30"/>
    <mergeCell ref="M30:N30"/>
    <mergeCell ref="B29:D29"/>
    <mergeCell ref="E29:F29"/>
    <mergeCell ref="I29:J29"/>
    <mergeCell ref="AD29:AE29"/>
    <mergeCell ref="AD33:AE33"/>
    <mergeCell ref="O30:P30"/>
    <mergeCell ref="M32:N32"/>
    <mergeCell ref="O32:P32"/>
    <mergeCell ref="M33:N33"/>
    <mergeCell ref="O33:P33"/>
    <mergeCell ref="B30:D30"/>
    <mergeCell ref="E30:F30"/>
    <mergeCell ref="I30:J30"/>
    <mergeCell ref="K30:L30"/>
    <mergeCell ref="S30:T30"/>
    <mergeCell ref="U30:V30"/>
    <mergeCell ref="W30:X30"/>
    <mergeCell ref="Z30:AA30"/>
    <mergeCell ref="AB30:AC30"/>
    <mergeCell ref="K31:L31"/>
    <mergeCell ref="S31:T31"/>
    <mergeCell ref="U31:V31"/>
    <mergeCell ref="I46:J46"/>
    <mergeCell ref="B49:D49"/>
    <mergeCell ref="B32:D32"/>
    <mergeCell ref="E32:F32"/>
    <mergeCell ref="I32:J32"/>
    <mergeCell ref="B33:D33"/>
    <mergeCell ref="E33:F33"/>
    <mergeCell ref="I33:J33"/>
    <mergeCell ref="B35:D35"/>
    <mergeCell ref="E35:F35"/>
    <mergeCell ref="I35:J35"/>
    <mergeCell ref="E41:F41"/>
    <mergeCell ref="I41:J41"/>
    <mergeCell ref="B42:D42"/>
    <mergeCell ref="B39:D39"/>
    <mergeCell ref="E39:F39"/>
    <mergeCell ref="I39:J39"/>
    <mergeCell ref="B41:D41"/>
    <mergeCell ref="B38:D38"/>
    <mergeCell ref="E38:F38"/>
    <mergeCell ref="I38:J38"/>
    <mergeCell ref="G44:H44"/>
    <mergeCell ref="G45:H45"/>
    <mergeCell ref="K34:L34"/>
    <mergeCell ref="S34:T34"/>
    <mergeCell ref="U34:V34"/>
    <mergeCell ref="W34:X34"/>
    <mergeCell ref="Z34:AA34"/>
    <mergeCell ref="AB34:AC34"/>
    <mergeCell ref="AD34:AE34"/>
    <mergeCell ref="AB31:AC31"/>
    <mergeCell ref="M31:N31"/>
    <mergeCell ref="O31:P31"/>
    <mergeCell ref="AD31:AE31"/>
    <mergeCell ref="AD32:AE32"/>
    <mergeCell ref="K32:L32"/>
    <mergeCell ref="S32:T32"/>
    <mergeCell ref="U32:V32"/>
    <mergeCell ref="W32:X32"/>
    <mergeCell ref="Z32:AA32"/>
    <mergeCell ref="AB32:AC32"/>
    <mergeCell ref="K33:L33"/>
    <mergeCell ref="S33:T33"/>
    <mergeCell ref="U33:V33"/>
    <mergeCell ref="W33:X33"/>
    <mergeCell ref="Z33:AA33"/>
    <mergeCell ref="AB33:AC33"/>
    <mergeCell ref="K35:L35"/>
    <mergeCell ref="S35:T35"/>
    <mergeCell ref="U35:V35"/>
    <mergeCell ref="W35:X35"/>
    <mergeCell ref="Z35:AA35"/>
    <mergeCell ref="AB35:AC35"/>
    <mergeCell ref="M35:N35"/>
    <mergeCell ref="O35:P35"/>
    <mergeCell ref="AD35:AE35"/>
    <mergeCell ref="AD41:AE41"/>
    <mergeCell ref="AD36:AE36"/>
    <mergeCell ref="S36:T36"/>
    <mergeCell ref="E43:F43"/>
    <mergeCell ref="I43:J43"/>
    <mergeCell ref="K43:L43"/>
    <mergeCell ref="S43:T43"/>
    <mergeCell ref="U43:V43"/>
    <mergeCell ref="W43:X43"/>
    <mergeCell ref="Z43:AA43"/>
    <mergeCell ref="AB43:AC43"/>
    <mergeCell ref="AD38:AE38"/>
    <mergeCell ref="S38:T38"/>
    <mergeCell ref="U38:V38"/>
    <mergeCell ref="W38:X38"/>
    <mergeCell ref="AD37:AE37"/>
    <mergeCell ref="AD39:AE39"/>
    <mergeCell ref="AD40:AE40"/>
    <mergeCell ref="K39:L39"/>
    <mergeCell ref="S39:T39"/>
    <mergeCell ref="U39:V39"/>
    <mergeCell ref="M39:N39"/>
    <mergeCell ref="O39:P39"/>
    <mergeCell ref="K42:L42"/>
    <mergeCell ref="K44:L44"/>
    <mergeCell ref="K46:L46"/>
    <mergeCell ref="S46:T46"/>
    <mergeCell ref="U46:V46"/>
    <mergeCell ref="W46:X46"/>
    <mergeCell ref="Z46:AA46"/>
    <mergeCell ref="B48:D48"/>
    <mergeCell ref="E48:F48"/>
    <mergeCell ref="I48:J48"/>
    <mergeCell ref="K48:L48"/>
    <mergeCell ref="B47:D47"/>
    <mergeCell ref="E47:F47"/>
    <mergeCell ref="I47:J47"/>
    <mergeCell ref="K47:L47"/>
    <mergeCell ref="S47:T47"/>
    <mergeCell ref="U47:V47"/>
    <mergeCell ref="W47:X47"/>
    <mergeCell ref="Z47:AA47"/>
    <mergeCell ref="W48:X48"/>
    <mergeCell ref="Z48:AA48"/>
    <mergeCell ref="G46:H46"/>
    <mergeCell ref="G47:H47"/>
    <mergeCell ref="G48:H48"/>
    <mergeCell ref="E46:F46"/>
    <mergeCell ref="AB49:AC49"/>
    <mergeCell ref="AD49:AE49"/>
    <mergeCell ref="B58:D58"/>
    <mergeCell ref="E58:F58"/>
    <mergeCell ref="I58:J58"/>
    <mergeCell ref="K58:L58"/>
    <mergeCell ref="S58:T58"/>
    <mergeCell ref="U58:V58"/>
    <mergeCell ref="M57:N57"/>
    <mergeCell ref="O57:P57"/>
    <mergeCell ref="M58:N58"/>
    <mergeCell ref="O58:P58"/>
    <mergeCell ref="W58:X58"/>
    <mergeCell ref="Z58:AA58"/>
    <mergeCell ref="AB58:AC58"/>
    <mergeCell ref="AD58:AE58"/>
    <mergeCell ref="W57:X57"/>
    <mergeCell ref="Z57:AA57"/>
    <mergeCell ref="AB57:AC57"/>
    <mergeCell ref="AD51:AE51"/>
    <mergeCell ref="AD52:AE52"/>
    <mergeCell ref="E51:F51"/>
    <mergeCell ref="I51:J51"/>
    <mergeCell ref="K51:L51"/>
    <mergeCell ref="AB61:AC61"/>
    <mergeCell ref="AD61:AE61"/>
    <mergeCell ref="AD57:AE57"/>
    <mergeCell ref="B62:D62"/>
    <mergeCell ref="E62:F62"/>
    <mergeCell ref="J62:K62"/>
    <mergeCell ref="Q62:R62"/>
    <mergeCell ref="V62:W62"/>
    <mergeCell ref="B61:C61"/>
    <mergeCell ref="I61:J61"/>
    <mergeCell ref="K61:L61"/>
    <mergeCell ref="M61:N61"/>
    <mergeCell ref="O61:P61"/>
    <mergeCell ref="S61:T61"/>
    <mergeCell ref="U61:V61"/>
    <mergeCell ref="W61:X61"/>
    <mergeCell ref="B57:D57"/>
    <mergeCell ref="E57:F57"/>
    <mergeCell ref="I57:J57"/>
    <mergeCell ref="K57:L57"/>
    <mergeCell ref="S57:T57"/>
    <mergeCell ref="U57:V57"/>
    <mergeCell ref="B59:D59"/>
    <mergeCell ref="E59:F59"/>
    <mergeCell ref="B18:D18"/>
    <mergeCell ref="E18:F18"/>
    <mergeCell ref="I18:J18"/>
    <mergeCell ref="K18:L18"/>
    <mergeCell ref="M18:N18"/>
    <mergeCell ref="O18:P18"/>
    <mergeCell ref="S18:T18"/>
    <mergeCell ref="E61:F61"/>
    <mergeCell ref="Z61:AA61"/>
    <mergeCell ref="B45:D45"/>
    <mergeCell ref="E45:F45"/>
    <mergeCell ref="I45:J45"/>
    <mergeCell ref="K45:L45"/>
    <mergeCell ref="S45:T45"/>
    <mergeCell ref="U45:V45"/>
    <mergeCell ref="W45:X45"/>
    <mergeCell ref="Z45:AA45"/>
    <mergeCell ref="E49:F49"/>
    <mergeCell ref="I49:J49"/>
    <mergeCell ref="K49:L49"/>
    <mergeCell ref="S49:T49"/>
    <mergeCell ref="U49:V49"/>
    <mergeCell ref="W49:X49"/>
    <mergeCell ref="Z49:AA49"/>
    <mergeCell ref="B15:C15"/>
    <mergeCell ref="X10:X12"/>
    <mergeCell ref="Z10:Z12"/>
    <mergeCell ref="AA10:AA12"/>
    <mergeCell ref="AE10:AE12"/>
    <mergeCell ref="Z15:AA15"/>
    <mergeCell ref="E4:AE4"/>
    <mergeCell ref="AB15:AC15"/>
    <mergeCell ref="AD15:AE15"/>
    <mergeCell ref="E15:F15"/>
    <mergeCell ref="E8:Q9"/>
    <mergeCell ref="E6:Q7"/>
    <mergeCell ref="E5:AE5"/>
    <mergeCell ref="S6:AE6"/>
    <mergeCell ref="S7:AE7"/>
    <mergeCell ref="S8:X8"/>
    <mergeCell ref="Z8:AE8"/>
    <mergeCell ref="S9:X9"/>
    <mergeCell ref="Z9:AE9"/>
    <mergeCell ref="AB10:AB12"/>
    <mergeCell ref="AC10:AC12"/>
    <mergeCell ref="AD10:AD12"/>
    <mergeCell ref="E10:E12"/>
    <mergeCell ref="F10:F12"/>
  </mergeCells>
  <printOptions horizontalCentered="1"/>
  <pageMargins left="0" right="0" top="0" bottom="0" header="0" footer="0"/>
  <pageSetup paperSize="9" scale="82"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1173</v>
      </c>
    </row>
    <row r="43" spans="1:1" s="470" customFormat="1" ht="12.75" customHeight="1" x14ac:dyDescent="0.15">
      <c r="A43" s="469"/>
    </row>
  </sheetData>
  <pageMargins left="0" right="0" top="0.19685039370078741" bottom="0.19685039370078741" header="0"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1236</v>
      </c>
    </row>
    <row r="43" spans="1:1" s="470" customFormat="1" ht="12.75" customHeight="1" x14ac:dyDescent="0.15">
      <c r="A43" s="469"/>
    </row>
  </sheetData>
  <pageMargins left="0" right="0" top="0.19685039370078741" bottom="0.19685039370078741" header="0"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1180</v>
      </c>
    </row>
    <row r="43" spans="1:1" s="470" customFormat="1" ht="12.75" customHeight="1" x14ac:dyDescent="0.15">
      <c r="A43" s="469"/>
    </row>
  </sheetData>
  <pageMargins left="0" right="0" top="0.19685039370078741" bottom="0.19685039370078741" header="0" footer="0.31496062992125984"/>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1179</v>
      </c>
    </row>
    <row r="43" spans="1:1" s="470" customFormat="1" ht="12.75" customHeight="1" x14ac:dyDescent="0.15">
      <c r="A43" s="469"/>
    </row>
  </sheetData>
  <pageMargins left="0" right="0" top="0.19685039370078741" bottom="0.19685039370078741" header="0" footer="0.31496062992125984"/>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1186</v>
      </c>
    </row>
    <row r="43" spans="1:1" s="470" customFormat="1" ht="12.75" customHeight="1" x14ac:dyDescent="0.15">
      <c r="A43" s="469"/>
    </row>
  </sheetData>
  <pageMargins left="0" right="0" top="0.19685039370078741" bottom="0.19685039370078741" header="0"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1187</v>
      </c>
    </row>
    <row r="43" spans="1:1" s="470" customFormat="1" ht="12.75" customHeight="1" x14ac:dyDescent="0.15">
      <c r="A43" s="469"/>
    </row>
  </sheetData>
  <pageMargins left="0" right="0" top="0.19685039370078741" bottom="0.19685039370078741" header="0"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1189</v>
      </c>
    </row>
    <row r="43" spans="1:1" s="470" customFormat="1" ht="15.75" customHeight="1" x14ac:dyDescent="0.25">
      <c r="A43" s="544" t="s">
        <v>1190</v>
      </c>
    </row>
  </sheetData>
  <pageMargins left="0" right="0" top="0.19685039370078741" bottom="0.19685039370078741" header="0" footer="0.31496062992125984"/>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1192</v>
      </c>
    </row>
    <row r="43" spans="1:1" s="470" customFormat="1" ht="12.75" customHeight="1" x14ac:dyDescent="0.15">
      <c r="A43" s="473"/>
    </row>
  </sheetData>
  <pageMargins left="0" right="0" top="0.19685039370078741" bottom="0.19685039370078741" header="0" footer="0.31496062992125984"/>
  <pageSetup paperSize="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I44"/>
  <sheetViews>
    <sheetView topLeftCell="A5" workbookViewId="0">
      <selection activeCell="R5" sqref="R5"/>
    </sheetView>
  </sheetViews>
  <sheetFormatPr defaultRowHeight="11.25" x14ac:dyDescent="0.2"/>
  <cols>
    <col min="1" max="16384" width="9.140625" style="471"/>
  </cols>
  <sheetData>
    <row r="42" spans="1:9" s="468" customFormat="1" ht="15.75" customHeight="1" x14ac:dyDescent="0.25">
      <c r="A42" s="543" t="s">
        <v>1266</v>
      </c>
    </row>
    <row r="43" spans="1:9" s="470" customFormat="1" ht="15.75" customHeight="1" x14ac:dyDescent="0.25">
      <c r="A43" s="544" t="s">
        <v>1195</v>
      </c>
    </row>
    <row r="44" spans="1:9" ht="15.75" customHeight="1" x14ac:dyDescent="0.25">
      <c r="A44" s="553" t="s">
        <v>1286</v>
      </c>
      <c r="B44" s="477"/>
      <c r="C44" s="477"/>
      <c r="D44" s="477"/>
      <c r="E44" s="477"/>
      <c r="F44" s="477"/>
      <c r="G44" s="477"/>
      <c r="H44" s="477"/>
      <c r="I44" s="477"/>
    </row>
  </sheetData>
  <pageMargins left="0" right="0" top="0.19685039370078741" bottom="0.19685039370078741" header="0" footer="0.31496062992125984"/>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4"/>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1265</v>
      </c>
    </row>
    <row r="43" spans="1:1" s="470" customFormat="1" ht="15.75" customHeight="1" x14ac:dyDescent="0.25">
      <c r="A43" s="544" t="s">
        <v>1195</v>
      </c>
    </row>
    <row r="44" spans="1:1" ht="18" x14ac:dyDescent="0.25">
      <c r="A44" s="553" t="s">
        <v>1286</v>
      </c>
    </row>
  </sheetData>
  <pageMargins left="0" right="0" top="0.19685039370078741" bottom="0.19685039370078741" header="0"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3"/>
  <sheetViews>
    <sheetView zoomScaleNormal="100" workbookViewId="0"/>
  </sheetViews>
  <sheetFormatPr defaultRowHeight="14.25" x14ac:dyDescent="0.2"/>
  <cols>
    <col min="1" max="1" width="0.5703125" style="106" customWidth="1"/>
    <col min="2" max="2" width="2.5703125" style="106" customWidth="1"/>
    <col min="3" max="3" width="34.85546875" style="106" customWidth="1"/>
    <col min="4" max="4" width="2.5703125" style="106" customWidth="1"/>
    <col min="5" max="6" width="2.7109375" style="106" customWidth="1"/>
    <col min="7" max="7" width="1.7109375" style="106" customWidth="1"/>
    <col min="8" max="9" width="2.7109375" style="106" customWidth="1"/>
    <col min="10" max="10" width="1.7109375" style="106" customWidth="1"/>
    <col min="11" max="12" width="2.7109375" style="106" customWidth="1"/>
    <col min="13" max="13" width="1.7109375" style="106" customWidth="1"/>
    <col min="14" max="15" width="2.7109375" style="106" customWidth="1"/>
    <col min="16" max="17" width="1.7109375" style="106" customWidth="1"/>
    <col min="18" max="19" width="2.7109375" style="106" customWidth="1"/>
    <col min="20" max="21" width="1.7109375" style="106" customWidth="1"/>
    <col min="22" max="22" width="2.28515625" style="106" customWidth="1"/>
    <col min="23" max="24" width="2.7109375" style="106" customWidth="1"/>
    <col min="25" max="25" width="2.28515625" style="106" customWidth="1"/>
    <col min="26" max="16384" width="9.140625" style="106"/>
  </cols>
  <sheetData>
    <row r="1" spans="2:25" ht="18" customHeight="1" x14ac:dyDescent="0.2">
      <c r="B1" s="105" t="s">
        <v>807</v>
      </c>
    </row>
    <row r="2" spans="2:25" ht="18" customHeight="1" x14ac:dyDescent="0.2">
      <c r="B2" s="308" t="s">
        <v>808</v>
      </c>
    </row>
    <row r="3" spans="2:25" ht="6" customHeight="1" x14ac:dyDescent="0.2">
      <c r="B3" s="107"/>
      <c r="C3" s="108"/>
      <c r="D3" s="108"/>
      <c r="E3" s="108"/>
      <c r="F3" s="108"/>
      <c r="G3" s="108"/>
      <c r="H3" s="108"/>
      <c r="I3" s="108"/>
      <c r="J3" s="108"/>
      <c r="K3" s="108"/>
      <c r="L3" s="108"/>
      <c r="M3" s="108"/>
      <c r="N3" s="108"/>
      <c r="O3" s="108"/>
      <c r="P3" s="108"/>
      <c r="Q3" s="108"/>
      <c r="R3" s="108"/>
      <c r="S3" s="108"/>
      <c r="T3" s="108"/>
      <c r="U3" s="108"/>
      <c r="V3" s="108"/>
      <c r="W3" s="108"/>
      <c r="X3" s="108"/>
      <c r="Y3" s="108"/>
    </row>
    <row r="4" spans="2:25" ht="10.5" customHeight="1" x14ac:dyDescent="0.2">
      <c r="B4" s="594" t="s">
        <v>810</v>
      </c>
      <c r="C4" s="594"/>
      <c r="D4" s="594"/>
      <c r="E4" s="608" t="s">
        <v>2</v>
      </c>
      <c r="F4" s="608"/>
      <c r="G4" s="608"/>
      <c r="H4" s="609"/>
      <c r="I4" s="609"/>
      <c r="J4" s="609"/>
      <c r="K4" s="609"/>
      <c r="L4" s="609"/>
      <c r="M4" s="609"/>
      <c r="N4" s="609"/>
      <c r="O4" s="609"/>
      <c r="P4" s="609"/>
      <c r="Q4" s="609"/>
      <c r="R4" s="609"/>
      <c r="S4" s="609"/>
      <c r="T4" s="609"/>
      <c r="U4" s="609"/>
      <c r="V4" s="609"/>
      <c r="W4" s="609"/>
      <c r="X4" s="600"/>
      <c r="Y4" s="604"/>
    </row>
    <row r="5" spans="2:25" ht="10.5" customHeight="1" x14ac:dyDescent="0.2">
      <c r="B5" s="595"/>
      <c r="C5" s="595"/>
      <c r="D5" s="595"/>
      <c r="E5" s="610" t="s">
        <v>4</v>
      </c>
      <c r="F5" s="610"/>
      <c r="G5" s="610"/>
      <c r="H5" s="611"/>
      <c r="I5" s="611"/>
      <c r="J5" s="611"/>
      <c r="K5" s="611"/>
      <c r="L5" s="611"/>
      <c r="M5" s="611"/>
      <c r="N5" s="611"/>
      <c r="O5" s="611"/>
      <c r="P5" s="611"/>
      <c r="Q5" s="611"/>
      <c r="R5" s="611"/>
      <c r="S5" s="611"/>
      <c r="T5" s="611"/>
      <c r="U5" s="611"/>
      <c r="V5" s="611"/>
      <c r="W5" s="611"/>
      <c r="X5" s="603"/>
      <c r="Y5" s="605"/>
    </row>
    <row r="6" spans="2:25" ht="11.25" customHeight="1" x14ac:dyDescent="0.2">
      <c r="B6" s="595"/>
      <c r="C6" s="595"/>
      <c r="D6" s="595"/>
      <c r="E6" s="600"/>
      <c r="F6" s="600"/>
      <c r="G6" s="600"/>
      <c r="H6" s="600"/>
      <c r="I6" s="600"/>
      <c r="J6" s="600"/>
      <c r="K6" s="600"/>
      <c r="L6" s="600"/>
      <c r="M6" s="600"/>
      <c r="N6" s="600"/>
      <c r="O6" s="600"/>
      <c r="P6" s="4"/>
      <c r="Q6" s="601" t="s">
        <v>740</v>
      </c>
      <c r="R6" s="604"/>
      <c r="S6" s="604"/>
      <c r="T6" s="604"/>
      <c r="U6" s="404"/>
      <c r="V6" s="601" t="s">
        <v>741</v>
      </c>
      <c r="W6" s="606"/>
      <c r="X6" s="606"/>
      <c r="Y6" s="606"/>
    </row>
    <row r="7" spans="2:25" ht="11.25" customHeight="1" x14ac:dyDescent="0.2">
      <c r="B7" s="595"/>
      <c r="C7" s="595"/>
      <c r="D7" s="595"/>
      <c r="E7" s="601" t="s">
        <v>7</v>
      </c>
      <c r="F7" s="601"/>
      <c r="G7" s="601"/>
      <c r="H7" s="601"/>
      <c r="I7" s="601"/>
      <c r="J7" s="601"/>
      <c r="K7" s="601"/>
      <c r="L7" s="601"/>
      <c r="M7" s="601"/>
      <c r="N7" s="601"/>
      <c r="O7" s="601"/>
      <c r="P7" s="113"/>
      <c r="Q7" s="604"/>
      <c r="R7" s="604"/>
      <c r="S7" s="604"/>
      <c r="T7" s="604"/>
      <c r="U7" s="111"/>
      <c r="V7" s="606"/>
      <c r="W7" s="606"/>
      <c r="X7" s="606"/>
      <c r="Y7" s="606"/>
    </row>
    <row r="8" spans="2:25" ht="11.25" customHeight="1" x14ac:dyDescent="0.2">
      <c r="B8" s="595"/>
      <c r="C8" s="595"/>
      <c r="D8" s="595"/>
      <c r="E8" s="602" t="s">
        <v>11</v>
      </c>
      <c r="F8" s="602"/>
      <c r="G8" s="602"/>
      <c r="H8" s="602"/>
      <c r="I8" s="602"/>
      <c r="J8" s="602"/>
      <c r="K8" s="602"/>
      <c r="L8" s="602"/>
      <c r="M8" s="602"/>
      <c r="N8" s="602"/>
      <c r="O8" s="602"/>
      <c r="P8" s="115"/>
      <c r="Q8" s="604"/>
      <c r="R8" s="604"/>
      <c r="S8" s="604"/>
      <c r="T8" s="604"/>
      <c r="U8" s="111"/>
      <c r="V8" s="606"/>
      <c r="W8" s="606"/>
      <c r="X8" s="606"/>
      <c r="Y8" s="606"/>
    </row>
    <row r="9" spans="2:25" ht="11.25" customHeight="1" x14ac:dyDescent="0.2">
      <c r="B9" s="595"/>
      <c r="C9" s="595"/>
      <c r="D9" s="595"/>
      <c r="E9" s="603"/>
      <c r="F9" s="603"/>
      <c r="G9" s="603"/>
      <c r="H9" s="603"/>
      <c r="I9" s="603"/>
      <c r="J9" s="603"/>
      <c r="K9" s="603"/>
      <c r="L9" s="603"/>
      <c r="M9" s="603"/>
      <c r="N9" s="603"/>
      <c r="O9" s="603"/>
      <c r="P9" s="4"/>
      <c r="Q9" s="605"/>
      <c r="R9" s="605"/>
      <c r="S9" s="605"/>
      <c r="T9" s="605"/>
      <c r="U9" s="111"/>
      <c r="V9" s="607"/>
      <c r="W9" s="607"/>
      <c r="X9" s="607"/>
      <c r="Y9" s="607"/>
    </row>
    <row r="10" spans="2:25" ht="11.25" customHeight="1" x14ac:dyDescent="0.2">
      <c r="B10" s="595"/>
      <c r="C10" s="595"/>
      <c r="D10" s="595"/>
      <c r="E10" s="568" t="s">
        <v>26</v>
      </c>
      <c r="F10" s="569"/>
      <c r="G10" s="569"/>
      <c r="H10" s="612"/>
      <c r="I10" s="612"/>
      <c r="J10" s="116"/>
      <c r="K10" s="568" t="s">
        <v>27</v>
      </c>
      <c r="L10" s="569"/>
      <c r="M10" s="569"/>
      <c r="N10" s="612"/>
      <c r="O10" s="612"/>
      <c r="P10" s="613"/>
      <c r="Q10" s="613"/>
      <c r="R10" s="613"/>
      <c r="S10" s="613"/>
      <c r="T10" s="613"/>
      <c r="U10" s="613"/>
      <c r="V10" s="613"/>
      <c r="W10" s="613"/>
      <c r="X10" s="613"/>
      <c r="Y10" s="403"/>
    </row>
    <row r="11" spans="2:25" ht="11.25" customHeight="1" x14ac:dyDescent="0.2">
      <c r="B11" s="595"/>
      <c r="C11" s="595"/>
      <c r="D11" s="595"/>
      <c r="E11" s="577" t="s">
        <v>28</v>
      </c>
      <c r="F11" s="578"/>
      <c r="G11" s="578"/>
      <c r="H11" s="614"/>
      <c r="I11" s="614"/>
      <c r="J11" s="111"/>
      <c r="K11" s="577" t="s">
        <v>29</v>
      </c>
      <c r="L11" s="578"/>
      <c r="M11" s="578"/>
      <c r="N11" s="614"/>
      <c r="O11" s="614"/>
      <c r="P11" s="614"/>
      <c r="Q11" s="614"/>
      <c r="R11" s="614"/>
      <c r="S11" s="614"/>
      <c r="T11" s="614"/>
      <c r="U11" s="614"/>
      <c r="V11" s="614"/>
      <c r="W11" s="614"/>
      <c r="X11" s="614"/>
      <c r="Y11" s="607"/>
    </row>
    <row r="12" spans="2:25" ht="73.5" customHeight="1" x14ac:dyDescent="0.2">
      <c r="B12" s="595"/>
      <c r="C12" s="595"/>
      <c r="D12" s="595"/>
      <c r="E12" s="118" t="s">
        <v>30</v>
      </c>
      <c r="F12" s="14" t="s">
        <v>31</v>
      </c>
      <c r="G12" s="401"/>
      <c r="H12" s="118" t="s">
        <v>32</v>
      </c>
      <c r="I12" s="14" t="s">
        <v>33</v>
      </c>
      <c r="J12" s="14"/>
      <c r="K12" s="118" t="s">
        <v>30</v>
      </c>
      <c r="L12" s="14" t="s">
        <v>31</v>
      </c>
      <c r="M12" s="401"/>
      <c r="N12" s="118" t="s">
        <v>32</v>
      </c>
      <c r="O12" s="14" t="s">
        <v>33</v>
      </c>
      <c r="P12" s="14"/>
      <c r="Q12" s="401"/>
      <c r="R12" s="454" t="s">
        <v>30</v>
      </c>
      <c r="S12" s="14" t="s">
        <v>31</v>
      </c>
      <c r="T12" s="401"/>
      <c r="U12" s="14"/>
      <c r="V12" s="401"/>
      <c r="W12" s="454" t="s">
        <v>30</v>
      </c>
      <c r="X12" s="14" t="s">
        <v>31</v>
      </c>
      <c r="Y12" s="401"/>
    </row>
    <row r="13" spans="2:25" ht="6" customHeight="1" x14ac:dyDescent="0.2">
      <c r="C13" s="282"/>
      <c r="D13" s="282"/>
      <c r="E13" s="122"/>
      <c r="F13" s="11"/>
      <c r="G13" s="11"/>
      <c r="H13" s="122"/>
      <c r="I13" s="11"/>
      <c r="J13" s="11"/>
      <c r="K13" s="122"/>
      <c r="L13" s="11"/>
      <c r="M13" s="11"/>
      <c r="N13" s="122"/>
      <c r="O13" s="11"/>
      <c r="P13" s="11"/>
      <c r="Q13" s="11"/>
      <c r="R13" s="122"/>
      <c r="S13" s="11"/>
      <c r="T13" s="11"/>
      <c r="U13" s="11"/>
      <c r="V13" s="11"/>
      <c r="W13" s="122"/>
      <c r="X13" s="11"/>
      <c r="Y13" s="11"/>
    </row>
    <row r="14" spans="2:25" ht="6" customHeight="1" x14ac:dyDescent="0.2">
      <c r="C14" s="282"/>
      <c r="D14" s="282"/>
      <c r="E14" s="278"/>
      <c r="F14" s="280"/>
      <c r="G14" s="401"/>
      <c r="H14" s="278"/>
      <c r="I14" s="280"/>
      <c r="J14" s="280"/>
      <c r="K14" s="278"/>
      <c r="L14" s="280"/>
      <c r="M14" s="401"/>
      <c r="N14" s="278"/>
      <c r="O14" s="280"/>
      <c r="P14" s="280"/>
      <c r="Q14" s="401"/>
      <c r="R14" s="278"/>
      <c r="S14" s="280"/>
      <c r="T14" s="401"/>
      <c r="U14" s="280"/>
      <c r="V14" s="401"/>
      <c r="W14" s="278"/>
      <c r="X14" s="280"/>
      <c r="Y14" s="401"/>
    </row>
    <row r="15" spans="2:25" ht="13.5" customHeight="1" x14ac:dyDescent="0.2">
      <c r="C15" s="286">
        <v>1</v>
      </c>
      <c r="D15" s="286"/>
      <c r="E15" s="567">
        <v>2</v>
      </c>
      <c r="F15" s="567"/>
      <c r="G15" s="410"/>
      <c r="H15" s="567">
        <v>3</v>
      </c>
      <c r="I15" s="567"/>
      <c r="J15" s="409"/>
      <c r="K15" s="567">
        <v>4</v>
      </c>
      <c r="L15" s="567"/>
      <c r="M15" s="410"/>
      <c r="N15" s="567">
        <v>5</v>
      </c>
      <c r="O15" s="567"/>
      <c r="P15" s="409"/>
      <c r="Q15" s="409"/>
      <c r="R15" s="567">
        <v>6</v>
      </c>
      <c r="S15" s="567"/>
      <c r="T15" s="410"/>
      <c r="U15" s="409"/>
      <c r="V15" s="409"/>
      <c r="W15" s="567">
        <v>7</v>
      </c>
      <c r="X15" s="567"/>
      <c r="Y15" s="410"/>
    </row>
    <row r="16" spans="2:25" ht="6" customHeight="1" x14ac:dyDescent="0.2">
      <c r="B16" s="108"/>
      <c r="C16" s="283"/>
      <c r="D16" s="407"/>
      <c r="E16" s="122"/>
      <c r="F16" s="11"/>
      <c r="G16" s="11"/>
      <c r="H16" s="122"/>
      <c r="I16" s="11"/>
      <c r="J16" s="11"/>
      <c r="K16" s="122"/>
      <c r="L16" s="11"/>
      <c r="M16" s="11"/>
      <c r="N16" s="122"/>
      <c r="O16" s="11"/>
      <c r="P16" s="11"/>
      <c r="Q16" s="11"/>
      <c r="R16" s="122"/>
      <c r="S16" s="11"/>
      <c r="T16" s="11"/>
      <c r="U16" s="11"/>
      <c r="V16" s="11"/>
      <c r="W16" s="122"/>
      <c r="X16" s="11"/>
      <c r="Y16" s="11"/>
    </row>
    <row r="17" spans="2:25" ht="14.25" customHeight="1" x14ac:dyDescent="0.2">
      <c r="B17" s="579" t="s">
        <v>54</v>
      </c>
      <c r="C17" s="580"/>
      <c r="D17" s="580"/>
      <c r="E17" s="581"/>
      <c r="F17" s="581"/>
      <c r="G17" s="398"/>
      <c r="H17" s="581"/>
      <c r="I17" s="581"/>
      <c r="J17" s="15"/>
      <c r="K17" s="581" t="s">
        <v>35</v>
      </c>
      <c r="L17" s="581"/>
      <c r="M17" s="398"/>
      <c r="N17" s="581"/>
      <c r="O17" s="581"/>
      <c r="P17" s="15"/>
      <c r="Q17" s="398"/>
      <c r="R17" s="581"/>
      <c r="S17" s="581"/>
      <c r="T17" s="398"/>
      <c r="U17" s="15"/>
      <c r="V17" s="398"/>
      <c r="W17" s="599"/>
      <c r="X17" s="599"/>
      <c r="Y17" s="424"/>
    </row>
    <row r="18" spans="2:25" ht="14.25" customHeight="1" x14ac:dyDescent="0.2">
      <c r="B18" s="579" t="s">
        <v>55</v>
      </c>
      <c r="C18" s="580"/>
      <c r="D18" s="580"/>
      <c r="E18" s="581"/>
      <c r="F18" s="581"/>
      <c r="G18" s="398"/>
      <c r="H18" s="581"/>
      <c r="I18" s="581"/>
      <c r="J18" s="15"/>
      <c r="K18" s="581"/>
      <c r="L18" s="581"/>
      <c r="M18" s="398"/>
      <c r="N18" s="581"/>
      <c r="O18" s="581"/>
      <c r="P18" s="15"/>
      <c r="Q18" s="398"/>
      <c r="R18" s="581" t="s">
        <v>35</v>
      </c>
      <c r="S18" s="581"/>
      <c r="T18" s="398"/>
      <c r="U18" s="15"/>
      <c r="V18" s="398"/>
      <c r="W18" s="599"/>
      <c r="X18" s="599"/>
      <c r="Y18" s="424"/>
    </row>
    <row r="19" spans="2:25" ht="14.25" customHeight="1" x14ac:dyDescent="0.2">
      <c r="B19" s="579" t="s">
        <v>56</v>
      </c>
      <c r="C19" s="580"/>
      <c r="D19" s="580"/>
      <c r="E19" s="581"/>
      <c r="F19" s="581"/>
      <c r="G19" s="398"/>
      <c r="H19" s="581"/>
      <c r="I19" s="581"/>
      <c r="J19" s="15"/>
      <c r="K19" s="581" t="s">
        <v>35</v>
      </c>
      <c r="L19" s="581"/>
      <c r="M19" s="398"/>
      <c r="N19" s="581"/>
      <c r="O19" s="581"/>
      <c r="P19" s="15"/>
      <c r="Q19" s="398"/>
      <c r="R19" s="581"/>
      <c r="S19" s="581"/>
      <c r="T19" s="398"/>
      <c r="U19" s="15"/>
      <c r="V19" s="398"/>
      <c r="W19" s="599"/>
      <c r="X19" s="599"/>
      <c r="Y19" s="424"/>
    </row>
    <row r="20" spans="2:25" ht="14.25" customHeight="1" x14ac:dyDescent="0.2">
      <c r="B20" s="579" t="s">
        <v>57</v>
      </c>
      <c r="C20" s="580"/>
      <c r="D20" s="580"/>
      <c r="E20" s="581"/>
      <c r="F20" s="581"/>
      <c r="G20" s="398"/>
      <c r="H20" s="581"/>
      <c r="I20" s="581"/>
      <c r="J20" s="15"/>
      <c r="K20" s="581" t="s">
        <v>35</v>
      </c>
      <c r="L20" s="581"/>
      <c r="M20" s="398"/>
      <c r="N20" s="581"/>
      <c r="O20" s="581"/>
      <c r="P20" s="15"/>
      <c r="Q20" s="398"/>
      <c r="R20" s="581"/>
      <c r="S20" s="581"/>
      <c r="T20" s="398"/>
      <c r="U20" s="15"/>
      <c r="V20" s="398"/>
      <c r="W20" s="599"/>
      <c r="X20" s="599"/>
      <c r="Y20" s="424"/>
    </row>
    <row r="21" spans="2:25" ht="14.25" customHeight="1" x14ac:dyDescent="0.2">
      <c r="B21" s="579" t="s">
        <v>1255</v>
      </c>
      <c r="C21" s="580"/>
      <c r="D21" s="580"/>
      <c r="E21" s="581" t="s">
        <v>35</v>
      </c>
      <c r="F21" s="581"/>
      <c r="G21" s="547"/>
      <c r="H21" s="581"/>
      <c r="I21" s="581"/>
      <c r="J21" s="547"/>
      <c r="K21" s="581"/>
      <c r="L21" s="581"/>
      <c r="M21" s="547"/>
      <c r="N21" s="581"/>
      <c r="O21" s="581"/>
      <c r="P21" s="547"/>
      <c r="Q21" s="547"/>
      <c r="R21" s="581"/>
      <c r="S21" s="581"/>
      <c r="T21" s="547"/>
      <c r="U21" s="547"/>
      <c r="V21" s="547"/>
      <c r="W21" s="599"/>
      <c r="X21" s="599"/>
      <c r="Y21" s="547"/>
    </row>
    <row r="22" spans="2:25" ht="14.25" customHeight="1" x14ac:dyDescent="0.2">
      <c r="B22" s="579" t="s">
        <v>58</v>
      </c>
      <c r="C22" s="580"/>
      <c r="D22" s="580"/>
      <c r="E22" s="581"/>
      <c r="F22" s="581"/>
      <c r="G22" s="398"/>
      <c r="H22" s="581" t="s">
        <v>35</v>
      </c>
      <c r="I22" s="581"/>
      <c r="J22" s="15"/>
      <c r="K22" s="581"/>
      <c r="L22" s="581"/>
      <c r="M22" s="398"/>
      <c r="N22" s="581"/>
      <c r="O22" s="581"/>
      <c r="P22" s="15"/>
      <c r="Q22" s="398"/>
      <c r="R22" s="581"/>
      <c r="S22" s="581"/>
      <c r="T22" s="398"/>
      <c r="U22" s="15"/>
      <c r="V22" s="398"/>
      <c r="W22" s="599"/>
      <c r="X22" s="599"/>
      <c r="Y22" s="424"/>
    </row>
    <row r="23" spans="2:25" ht="14.25" customHeight="1" x14ac:dyDescent="0.2">
      <c r="B23" s="579" t="s">
        <v>624</v>
      </c>
      <c r="C23" s="580"/>
      <c r="D23" s="580"/>
      <c r="E23" s="581" t="s">
        <v>35</v>
      </c>
      <c r="F23" s="581"/>
      <c r="G23" s="398"/>
      <c r="H23" s="581"/>
      <c r="I23" s="581"/>
      <c r="J23" s="315"/>
      <c r="K23" s="581"/>
      <c r="L23" s="581"/>
      <c r="M23" s="398"/>
      <c r="N23" s="581"/>
      <c r="O23" s="581"/>
      <c r="P23" s="315"/>
      <c r="Q23" s="398"/>
      <c r="R23" s="581"/>
      <c r="S23" s="581"/>
      <c r="T23" s="398"/>
      <c r="U23" s="315"/>
      <c r="V23" s="398"/>
      <c r="W23" s="599"/>
      <c r="X23" s="599"/>
      <c r="Y23" s="424"/>
    </row>
    <row r="24" spans="2:25" ht="14.25" customHeight="1" x14ac:dyDescent="0.2">
      <c r="B24" s="579" t="s">
        <v>779</v>
      </c>
      <c r="C24" s="580"/>
      <c r="D24" s="580"/>
      <c r="E24" s="581"/>
      <c r="F24" s="581"/>
      <c r="G24" s="447"/>
      <c r="H24" s="581"/>
      <c r="I24" s="581"/>
      <c r="J24" s="447"/>
      <c r="K24" s="581" t="s">
        <v>35</v>
      </c>
      <c r="L24" s="581"/>
      <c r="M24" s="447"/>
      <c r="N24" s="581"/>
      <c r="O24" s="581"/>
      <c r="P24" s="447"/>
      <c r="Q24" s="447"/>
      <c r="R24" s="581"/>
      <c r="S24" s="581"/>
      <c r="T24" s="447"/>
      <c r="U24" s="447"/>
      <c r="V24" s="447"/>
      <c r="W24" s="599"/>
      <c r="X24" s="599"/>
      <c r="Y24" s="447"/>
    </row>
    <row r="25" spans="2:25" ht="14.25" customHeight="1" x14ac:dyDescent="0.2">
      <c r="B25" s="579" t="s">
        <v>59</v>
      </c>
      <c r="C25" s="580"/>
      <c r="D25" s="580"/>
      <c r="E25" s="581"/>
      <c r="F25" s="581"/>
      <c r="G25" s="398"/>
      <c r="H25" s="581" t="s">
        <v>35</v>
      </c>
      <c r="I25" s="581"/>
      <c r="J25" s="15"/>
      <c r="K25" s="581"/>
      <c r="L25" s="581"/>
      <c r="M25" s="398"/>
      <c r="N25" s="581"/>
      <c r="O25" s="581"/>
      <c r="P25" s="15"/>
      <c r="Q25" s="398"/>
      <c r="R25" s="581"/>
      <c r="S25" s="581"/>
      <c r="T25" s="398"/>
      <c r="U25" s="15"/>
      <c r="V25" s="398"/>
      <c r="W25" s="599"/>
      <c r="X25" s="599"/>
      <c r="Y25" s="424"/>
    </row>
    <row r="26" spans="2:25" ht="14.25" customHeight="1" x14ac:dyDescent="0.2">
      <c r="B26" s="579" t="s">
        <v>60</v>
      </c>
      <c r="C26" s="580"/>
      <c r="D26" s="580"/>
      <c r="E26" s="581"/>
      <c r="F26" s="581"/>
      <c r="G26" s="398"/>
      <c r="H26" s="581"/>
      <c r="I26" s="581"/>
      <c r="J26" s="15"/>
      <c r="K26" s="581" t="s">
        <v>35</v>
      </c>
      <c r="L26" s="581"/>
      <c r="M26" s="398"/>
      <c r="N26" s="581" t="s">
        <v>35</v>
      </c>
      <c r="O26" s="581"/>
      <c r="P26" s="15"/>
      <c r="Q26" s="398"/>
      <c r="R26" s="581"/>
      <c r="S26" s="581"/>
      <c r="T26" s="398"/>
      <c r="U26" s="15"/>
      <c r="V26" s="398"/>
      <c r="W26" s="599"/>
      <c r="X26" s="599"/>
      <c r="Y26" s="424"/>
    </row>
    <row r="27" spans="2:25" ht="14.25" customHeight="1" x14ac:dyDescent="0.2">
      <c r="B27" s="579" t="s">
        <v>61</v>
      </c>
      <c r="C27" s="580"/>
      <c r="D27" s="580"/>
      <c r="E27" s="581"/>
      <c r="F27" s="581"/>
      <c r="G27" s="398"/>
      <c r="H27" s="581"/>
      <c r="I27" s="581"/>
      <c r="J27" s="15"/>
      <c r="K27" s="581" t="s">
        <v>35</v>
      </c>
      <c r="L27" s="581"/>
      <c r="M27" s="398"/>
      <c r="N27" s="581"/>
      <c r="O27" s="581"/>
      <c r="P27" s="15"/>
      <c r="Q27" s="398"/>
      <c r="R27" s="581"/>
      <c r="S27" s="581"/>
      <c r="T27" s="398"/>
      <c r="U27" s="15"/>
      <c r="V27" s="398"/>
      <c r="W27" s="599"/>
      <c r="X27" s="599"/>
      <c r="Y27" s="424"/>
    </row>
    <row r="28" spans="2:25" ht="14.25" customHeight="1" x14ac:dyDescent="0.2">
      <c r="B28" s="579" t="s">
        <v>62</v>
      </c>
      <c r="C28" s="580"/>
      <c r="D28" s="580"/>
      <c r="E28" s="581"/>
      <c r="F28" s="581"/>
      <c r="G28" s="398"/>
      <c r="H28" s="581"/>
      <c r="I28" s="581"/>
      <c r="J28" s="15"/>
      <c r="K28" s="581" t="s">
        <v>35</v>
      </c>
      <c r="L28" s="581"/>
      <c r="M28" s="398"/>
      <c r="N28" s="581"/>
      <c r="O28" s="581"/>
      <c r="P28" s="15"/>
      <c r="Q28" s="398"/>
      <c r="R28" s="581"/>
      <c r="S28" s="581"/>
      <c r="T28" s="398"/>
      <c r="U28" s="15"/>
      <c r="V28" s="398"/>
      <c r="W28" s="599"/>
      <c r="X28" s="599"/>
      <c r="Y28" s="424"/>
    </row>
    <row r="29" spans="2:25" ht="14.25" customHeight="1" x14ac:dyDescent="0.2">
      <c r="B29" s="579" t="s">
        <v>63</v>
      </c>
      <c r="C29" s="580"/>
      <c r="D29" s="580"/>
      <c r="E29" s="581" t="s">
        <v>35</v>
      </c>
      <c r="F29" s="581"/>
      <c r="G29" s="398"/>
      <c r="H29" s="581" t="s">
        <v>35</v>
      </c>
      <c r="I29" s="581"/>
      <c r="J29" s="15"/>
      <c r="K29" s="581"/>
      <c r="L29" s="581"/>
      <c r="M29" s="398"/>
      <c r="N29" s="581"/>
      <c r="O29" s="581"/>
      <c r="P29" s="15"/>
      <c r="Q29" s="398"/>
      <c r="R29" s="581"/>
      <c r="S29" s="581"/>
      <c r="T29" s="398"/>
      <c r="U29" s="15"/>
      <c r="V29" s="398"/>
      <c r="W29" s="599"/>
      <c r="X29" s="599"/>
      <c r="Y29" s="424"/>
    </row>
    <row r="30" spans="2:25" ht="14.25" customHeight="1" x14ac:dyDescent="0.2">
      <c r="B30" s="579" t="s">
        <v>64</v>
      </c>
      <c r="C30" s="580"/>
      <c r="D30" s="580"/>
      <c r="E30" s="581"/>
      <c r="F30" s="581"/>
      <c r="G30" s="398"/>
      <c r="H30" s="581"/>
      <c r="I30" s="581"/>
      <c r="J30" s="15"/>
      <c r="K30" s="581"/>
      <c r="L30" s="581"/>
      <c r="M30" s="398"/>
      <c r="N30" s="581"/>
      <c r="O30" s="581"/>
      <c r="P30" s="15"/>
      <c r="Q30" s="398"/>
      <c r="R30" s="581" t="s">
        <v>35</v>
      </c>
      <c r="S30" s="581"/>
      <c r="T30" s="398"/>
      <c r="U30" s="15"/>
      <c r="V30" s="398"/>
      <c r="W30" s="599"/>
      <c r="X30" s="599"/>
      <c r="Y30" s="424"/>
    </row>
    <row r="31" spans="2:25" ht="14.25" customHeight="1" x14ac:dyDescent="0.2">
      <c r="B31" s="579" t="s">
        <v>65</v>
      </c>
      <c r="C31" s="580"/>
      <c r="D31" s="580"/>
      <c r="E31" s="581" t="s">
        <v>35</v>
      </c>
      <c r="F31" s="581"/>
      <c r="G31" s="398"/>
      <c r="H31" s="581" t="s">
        <v>35</v>
      </c>
      <c r="I31" s="581"/>
      <c r="J31" s="15"/>
      <c r="K31" s="581"/>
      <c r="L31" s="581"/>
      <c r="M31" s="398"/>
      <c r="N31" s="581"/>
      <c r="O31" s="581"/>
      <c r="P31" s="15"/>
      <c r="Q31" s="398"/>
      <c r="R31" s="581"/>
      <c r="S31" s="581"/>
      <c r="T31" s="398"/>
      <c r="U31" s="15"/>
      <c r="V31" s="398"/>
      <c r="W31" s="599"/>
      <c r="X31" s="599"/>
      <c r="Y31" s="424"/>
    </row>
    <row r="32" spans="2:25" ht="14.25" customHeight="1" x14ac:dyDescent="0.2">
      <c r="B32" s="579" t="s">
        <v>66</v>
      </c>
      <c r="C32" s="580"/>
      <c r="D32" s="580"/>
      <c r="E32" s="581" t="s">
        <v>35</v>
      </c>
      <c r="F32" s="581"/>
      <c r="G32" s="398"/>
      <c r="H32" s="581"/>
      <c r="I32" s="581"/>
      <c r="J32" s="15"/>
      <c r="K32" s="581" t="s">
        <v>35</v>
      </c>
      <c r="L32" s="581"/>
      <c r="M32" s="398"/>
      <c r="N32" s="581"/>
      <c r="O32" s="581"/>
      <c r="P32" s="15"/>
      <c r="Q32" s="398"/>
      <c r="R32" s="581"/>
      <c r="S32" s="581"/>
      <c r="T32" s="398"/>
      <c r="U32" s="15"/>
      <c r="V32" s="398"/>
      <c r="W32" s="599"/>
      <c r="X32" s="599"/>
      <c r="Y32" s="424"/>
    </row>
    <row r="33" spans="2:25" ht="14.25" customHeight="1" x14ac:dyDescent="0.2">
      <c r="B33" s="579" t="s">
        <v>67</v>
      </c>
      <c r="C33" s="580"/>
      <c r="D33" s="580"/>
      <c r="E33" s="581" t="s">
        <v>35</v>
      </c>
      <c r="F33" s="581"/>
      <c r="G33" s="398"/>
      <c r="H33" s="581" t="s">
        <v>35</v>
      </c>
      <c r="I33" s="581"/>
      <c r="J33" s="15"/>
      <c r="K33" s="581"/>
      <c r="L33" s="581"/>
      <c r="M33" s="398"/>
      <c r="N33" s="581"/>
      <c r="O33" s="581"/>
      <c r="P33" s="15"/>
      <c r="Q33" s="398"/>
      <c r="R33" s="581"/>
      <c r="S33" s="581"/>
      <c r="T33" s="398"/>
      <c r="U33" s="15"/>
      <c r="V33" s="398"/>
      <c r="W33" s="599"/>
      <c r="X33" s="599"/>
      <c r="Y33" s="424"/>
    </row>
    <row r="34" spans="2:25" ht="14.25" customHeight="1" x14ac:dyDescent="0.2">
      <c r="B34" s="579" t="s">
        <v>626</v>
      </c>
      <c r="C34" s="580"/>
      <c r="D34" s="580"/>
      <c r="E34" s="581"/>
      <c r="F34" s="581"/>
      <c r="G34" s="398"/>
      <c r="H34" s="581"/>
      <c r="I34" s="581"/>
      <c r="J34" s="315"/>
      <c r="K34" s="581"/>
      <c r="L34" s="581"/>
      <c r="M34" s="398"/>
      <c r="N34" s="581"/>
      <c r="O34" s="581"/>
      <c r="P34" s="315"/>
      <c r="Q34" s="398"/>
      <c r="R34" s="581"/>
      <c r="S34" s="581"/>
      <c r="T34" s="398"/>
      <c r="U34" s="315"/>
      <c r="V34" s="398"/>
      <c r="W34" s="599" t="s">
        <v>35</v>
      </c>
      <c r="X34" s="599"/>
      <c r="Y34" s="424"/>
    </row>
    <row r="35" spans="2:25" ht="14.25" customHeight="1" x14ac:dyDescent="0.2">
      <c r="B35" s="579" t="s">
        <v>1254</v>
      </c>
      <c r="C35" s="580"/>
      <c r="D35" s="580"/>
      <c r="E35" s="581" t="s">
        <v>35</v>
      </c>
      <c r="F35" s="581"/>
      <c r="G35" s="398"/>
      <c r="H35" s="581"/>
      <c r="I35" s="581"/>
      <c r="J35" s="315"/>
      <c r="K35" s="581"/>
      <c r="L35" s="581"/>
      <c r="M35" s="398"/>
      <c r="N35" s="581"/>
      <c r="O35" s="581"/>
      <c r="P35" s="315"/>
      <c r="Q35" s="398"/>
      <c r="R35" s="581"/>
      <c r="S35" s="581"/>
      <c r="T35" s="398"/>
      <c r="U35" s="315"/>
      <c r="V35" s="398"/>
      <c r="W35" s="599"/>
      <c r="X35" s="599"/>
      <c r="Y35" s="424"/>
    </row>
    <row r="36" spans="2:25" ht="14.25" customHeight="1" x14ac:dyDescent="0.2">
      <c r="B36" s="579" t="s">
        <v>625</v>
      </c>
      <c r="C36" s="580"/>
      <c r="D36" s="580"/>
      <c r="E36" s="581" t="s">
        <v>35</v>
      </c>
      <c r="F36" s="581"/>
      <c r="G36" s="398"/>
      <c r="H36" s="581"/>
      <c r="I36" s="581"/>
      <c r="J36" s="15"/>
      <c r="K36" s="581"/>
      <c r="L36" s="581"/>
      <c r="M36" s="398"/>
      <c r="N36" s="581"/>
      <c r="O36" s="581"/>
      <c r="P36" s="15"/>
      <c r="Q36" s="398"/>
      <c r="R36" s="581"/>
      <c r="S36" s="581"/>
      <c r="T36" s="398"/>
      <c r="U36" s="15"/>
      <c r="V36" s="398"/>
      <c r="W36" s="599"/>
      <c r="X36" s="599"/>
      <c r="Y36" s="424"/>
    </row>
    <row r="37" spans="2:25" ht="14.25" customHeight="1" x14ac:dyDescent="0.2">
      <c r="B37" s="579" t="s">
        <v>68</v>
      </c>
      <c r="C37" s="580"/>
      <c r="D37" s="580"/>
      <c r="E37" s="581" t="s">
        <v>35</v>
      </c>
      <c r="F37" s="581"/>
      <c r="G37" s="398"/>
      <c r="H37" s="581"/>
      <c r="I37" s="581"/>
      <c r="J37" s="15"/>
      <c r="K37" s="581"/>
      <c r="L37" s="581"/>
      <c r="M37" s="398"/>
      <c r="N37" s="581"/>
      <c r="O37" s="581"/>
      <c r="P37" s="15"/>
      <c r="Q37" s="398"/>
      <c r="R37" s="581"/>
      <c r="S37" s="581"/>
      <c r="T37" s="398"/>
      <c r="U37" s="15"/>
      <c r="V37" s="398"/>
      <c r="W37" s="599"/>
      <c r="X37" s="599"/>
      <c r="Y37" s="424"/>
    </row>
    <row r="38" spans="2:25" ht="14.25" customHeight="1" x14ac:dyDescent="0.2">
      <c r="B38" s="579" t="s">
        <v>69</v>
      </c>
      <c r="C38" s="580"/>
      <c r="D38" s="580"/>
      <c r="E38" s="581"/>
      <c r="F38" s="581"/>
      <c r="G38" s="398"/>
      <c r="H38" s="581"/>
      <c r="I38" s="581"/>
      <c r="J38" s="15"/>
      <c r="K38" s="581" t="s">
        <v>35</v>
      </c>
      <c r="L38" s="581"/>
      <c r="M38" s="398"/>
      <c r="N38" s="581" t="s">
        <v>35</v>
      </c>
      <c r="O38" s="581"/>
      <c r="P38" s="15"/>
      <c r="Q38" s="398"/>
      <c r="R38" s="581"/>
      <c r="S38" s="581"/>
      <c r="T38" s="398"/>
      <c r="U38" s="15"/>
      <c r="V38" s="398"/>
      <c r="W38" s="599"/>
      <c r="X38" s="599"/>
      <c r="Y38" s="424"/>
    </row>
    <row r="39" spans="2:25" ht="14.25" customHeight="1" x14ac:dyDescent="0.2">
      <c r="B39" s="579" t="s">
        <v>623</v>
      </c>
      <c r="C39" s="580"/>
      <c r="D39" s="580"/>
      <c r="E39" s="315"/>
      <c r="F39" s="315"/>
      <c r="G39" s="398"/>
      <c r="H39" s="315"/>
      <c r="I39" s="315"/>
      <c r="J39" s="315"/>
      <c r="K39" s="581" t="s">
        <v>35</v>
      </c>
      <c r="L39" s="581"/>
      <c r="M39" s="398"/>
      <c r="N39" s="315"/>
      <c r="O39" s="315"/>
      <c r="P39" s="315"/>
      <c r="Q39" s="398"/>
      <c r="R39" s="315"/>
      <c r="S39" s="315"/>
      <c r="T39" s="398"/>
      <c r="U39" s="315"/>
      <c r="V39" s="398"/>
      <c r="W39" s="316"/>
      <c r="X39" s="316"/>
      <c r="Y39" s="424"/>
    </row>
    <row r="40" spans="2:25" ht="14.25" customHeight="1" x14ac:dyDescent="0.2">
      <c r="B40" s="579" t="s">
        <v>70</v>
      </c>
      <c r="C40" s="580"/>
      <c r="D40" s="580"/>
      <c r="E40" s="581"/>
      <c r="F40" s="581"/>
      <c r="G40" s="398"/>
      <c r="H40" s="581"/>
      <c r="I40" s="581"/>
      <c r="J40" s="15"/>
      <c r="K40" s="581" t="s">
        <v>35</v>
      </c>
      <c r="L40" s="581"/>
      <c r="M40" s="398"/>
      <c r="N40" s="581" t="s">
        <v>35</v>
      </c>
      <c r="O40" s="581"/>
      <c r="P40" s="15"/>
      <c r="Q40" s="398"/>
      <c r="R40" s="581"/>
      <c r="S40" s="581"/>
      <c r="T40" s="398"/>
      <c r="U40" s="15"/>
      <c r="V40" s="398"/>
      <c r="W40" s="599"/>
      <c r="X40" s="599"/>
      <c r="Y40" s="424"/>
    </row>
    <row r="41" spans="2:25" ht="14.25" customHeight="1" x14ac:dyDescent="0.2">
      <c r="B41" s="579" t="s">
        <v>71</v>
      </c>
      <c r="C41" s="580"/>
      <c r="D41" s="580"/>
      <c r="E41" s="581"/>
      <c r="F41" s="581"/>
      <c r="G41" s="398"/>
      <c r="H41" s="581"/>
      <c r="I41" s="581"/>
      <c r="J41" s="15"/>
      <c r="K41" s="581" t="s">
        <v>35</v>
      </c>
      <c r="L41" s="581"/>
      <c r="M41" s="398"/>
      <c r="N41" s="581"/>
      <c r="O41" s="581"/>
      <c r="P41" s="15"/>
      <c r="Q41" s="398"/>
      <c r="R41" s="581"/>
      <c r="S41" s="581"/>
      <c r="T41" s="398"/>
      <c r="U41" s="15"/>
      <c r="V41" s="398"/>
      <c r="W41" s="599"/>
      <c r="X41" s="599"/>
      <c r="Y41" s="424"/>
    </row>
    <row r="42" spans="2:25" ht="14.25" customHeight="1" x14ac:dyDescent="0.2">
      <c r="B42" s="579" t="s">
        <v>622</v>
      </c>
      <c r="C42" s="580"/>
      <c r="D42" s="580"/>
      <c r="E42" s="581"/>
      <c r="F42" s="581"/>
      <c r="G42" s="398"/>
      <c r="H42" s="581"/>
      <c r="I42" s="581"/>
      <c r="J42" s="15"/>
      <c r="K42" s="581" t="s">
        <v>35</v>
      </c>
      <c r="L42" s="581"/>
      <c r="M42" s="398"/>
      <c r="N42" s="581"/>
      <c r="O42" s="581"/>
      <c r="P42" s="15"/>
      <c r="Q42" s="398"/>
      <c r="R42" s="581"/>
      <c r="S42" s="581"/>
      <c r="T42" s="398"/>
      <c r="U42" s="15"/>
      <c r="V42" s="398"/>
      <c r="W42" s="599"/>
      <c r="X42" s="599"/>
      <c r="Y42" s="424"/>
    </row>
    <row r="43" spans="2:25" ht="14.25" customHeight="1" x14ac:dyDescent="0.2">
      <c r="B43" s="579" t="s">
        <v>72</v>
      </c>
      <c r="C43" s="580"/>
      <c r="D43" s="580"/>
      <c r="E43" s="581"/>
      <c r="F43" s="581"/>
      <c r="G43" s="398"/>
      <c r="H43" s="581"/>
      <c r="I43" s="581"/>
      <c r="J43" s="15"/>
      <c r="K43" s="581" t="s">
        <v>35</v>
      </c>
      <c r="L43" s="581"/>
      <c r="M43" s="398"/>
      <c r="N43" s="581" t="s">
        <v>35</v>
      </c>
      <c r="O43" s="581"/>
      <c r="P43" s="15"/>
      <c r="Q43" s="398"/>
      <c r="R43" s="581"/>
      <c r="S43" s="581"/>
      <c r="T43" s="398"/>
      <c r="U43" s="15"/>
      <c r="V43" s="398"/>
      <c r="W43" s="599"/>
      <c r="X43" s="599"/>
      <c r="Y43" s="424"/>
    </row>
    <row r="44" spans="2:25" ht="14.25" customHeight="1" x14ac:dyDescent="0.2">
      <c r="B44" s="579" t="s">
        <v>1287</v>
      </c>
      <c r="C44" s="580"/>
      <c r="D44" s="580"/>
      <c r="E44" s="581" t="s">
        <v>35</v>
      </c>
      <c r="F44" s="581"/>
      <c r="G44" s="547"/>
      <c r="H44" s="581"/>
      <c r="I44" s="581"/>
      <c r="J44" s="547"/>
      <c r="K44" s="581"/>
      <c r="L44" s="581"/>
      <c r="M44" s="547"/>
      <c r="N44" s="581"/>
      <c r="O44" s="581"/>
      <c r="P44" s="547"/>
      <c r="Q44" s="547"/>
      <c r="R44" s="581"/>
      <c r="S44" s="581"/>
      <c r="T44" s="547"/>
      <c r="U44" s="547"/>
      <c r="V44" s="547"/>
      <c r="W44" s="599"/>
      <c r="X44" s="599"/>
      <c r="Y44" s="547"/>
    </row>
    <row r="45" spans="2:25" ht="14.25" customHeight="1" x14ac:dyDescent="0.2">
      <c r="B45" s="579" t="s">
        <v>73</v>
      </c>
      <c r="C45" s="580"/>
      <c r="D45" s="580"/>
      <c r="E45" s="581" t="s">
        <v>35</v>
      </c>
      <c r="F45" s="581"/>
      <c r="G45" s="398"/>
      <c r="H45" s="581" t="s">
        <v>35</v>
      </c>
      <c r="I45" s="581"/>
      <c r="J45" s="15"/>
      <c r="K45" s="581"/>
      <c r="L45" s="581"/>
      <c r="M45" s="398"/>
      <c r="N45" s="581"/>
      <c r="O45" s="581"/>
      <c r="P45" s="15"/>
      <c r="Q45" s="398"/>
      <c r="R45" s="581"/>
      <c r="S45" s="581"/>
      <c r="T45" s="398"/>
      <c r="U45" s="15"/>
      <c r="V45" s="398"/>
      <c r="W45" s="599"/>
      <c r="X45" s="599"/>
      <c r="Y45" s="424"/>
    </row>
    <row r="46" spans="2:25" ht="14.25" customHeight="1" x14ac:dyDescent="0.2">
      <c r="B46" s="579" t="s">
        <v>74</v>
      </c>
      <c r="C46" s="580"/>
      <c r="D46" s="580"/>
      <c r="E46" s="581" t="s">
        <v>35</v>
      </c>
      <c r="F46" s="581"/>
      <c r="G46" s="398"/>
      <c r="H46" s="581"/>
      <c r="I46" s="581"/>
      <c r="J46" s="15"/>
      <c r="K46" s="581"/>
      <c r="L46" s="581"/>
      <c r="M46" s="398"/>
      <c r="N46" s="581"/>
      <c r="O46" s="581"/>
      <c r="P46" s="15"/>
      <c r="Q46" s="398"/>
      <c r="R46" s="581"/>
      <c r="S46" s="581"/>
      <c r="T46" s="398"/>
      <c r="U46" s="15"/>
      <c r="V46" s="398"/>
      <c r="W46" s="599"/>
      <c r="X46" s="599"/>
      <c r="Y46" s="424"/>
    </row>
    <row r="47" spans="2:25" ht="14.25" customHeight="1" x14ac:dyDescent="0.2">
      <c r="B47" s="579" t="s">
        <v>75</v>
      </c>
      <c r="C47" s="580"/>
      <c r="D47" s="580"/>
      <c r="E47" s="581" t="s">
        <v>35</v>
      </c>
      <c r="F47" s="581"/>
      <c r="G47" s="398"/>
      <c r="H47" s="581" t="s">
        <v>35</v>
      </c>
      <c r="I47" s="581"/>
      <c r="J47" s="15"/>
      <c r="K47" s="581" t="s">
        <v>35</v>
      </c>
      <c r="L47" s="581"/>
      <c r="M47" s="398"/>
      <c r="N47" s="581"/>
      <c r="O47" s="581"/>
      <c r="P47" s="15"/>
      <c r="Q47" s="398"/>
      <c r="R47" s="581"/>
      <c r="S47" s="581"/>
      <c r="T47" s="398"/>
      <c r="U47" s="15"/>
      <c r="V47" s="398"/>
      <c r="W47" s="599"/>
      <c r="X47" s="599"/>
      <c r="Y47" s="424"/>
    </row>
    <row r="48" spans="2:25" ht="14.25" customHeight="1" x14ac:dyDescent="0.2">
      <c r="B48" s="590" t="s">
        <v>76</v>
      </c>
      <c r="C48" s="591"/>
      <c r="D48" s="591"/>
      <c r="E48" s="592"/>
      <c r="F48" s="592"/>
      <c r="G48" s="396"/>
      <c r="H48" s="592"/>
      <c r="I48" s="592"/>
      <c r="J48" s="328"/>
      <c r="K48" s="592" t="s">
        <v>35</v>
      </c>
      <c r="L48" s="592"/>
      <c r="M48" s="396"/>
      <c r="N48" s="592" t="s">
        <v>35</v>
      </c>
      <c r="O48" s="592"/>
      <c r="P48" s="328"/>
      <c r="Q48" s="396"/>
      <c r="R48" s="592" t="s">
        <v>35</v>
      </c>
      <c r="S48" s="592"/>
      <c r="T48" s="396"/>
      <c r="U48" s="328"/>
      <c r="V48" s="396"/>
      <c r="W48" s="596"/>
      <c r="X48" s="596"/>
      <c r="Y48" s="412"/>
    </row>
    <row r="49" spans="2:25" ht="4.5" customHeight="1" x14ac:dyDescent="0.2">
      <c r="B49" s="345"/>
      <c r="C49" s="346"/>
      <c r="D49" s="346"/>
      <c r="E49" s="348"/>
      <c r="F49" s="348"/>
      <c r="G49" s="348"/>
      <c r="H49" s="348"/>
      <c r="I49" s="348"/>
      <c r="J49" s="348"/>
      <c r="K49" s="348"/>
      <c r="L49" s="348"/>
      <c r="M49" s="348"/>
      <c r="N49" s="348"/>
      <c r="O49" s="348"/>
      <c r="P49" s="348"/>
      <c r="Q49" s="348"/>
      <c r="R49" s="348"/>
      <c r="S49" s="348"/>
      <c r="T49" s="348"/>
      <c r="U49" s="348"/>
      <c r="V49" s="348"/>
      <c r="W49" s="348"/>
      <c r="X49" s="348"/>
      <c r="Y49" s="348"/>
    </row>
    <row r="50" spans="2:25" ht="14.25" customHeight="1" x14ac:dyDescent="0.2">
      <c r="B50" s="597" t="s">
        <v>594</v>
      </c>
      <c r="C50" s="598"/>
      <c r="D50" s="598"/>
      <c r="E50" s="582">
        <f>COUNTIF(E17:F48,"=X")</f>
        <v>13</v>
      </c>
      <c r="F50" s="582"/>
      <c r="G50" s="405"/>
      <c r="H50" s="582">
        <f>COUNTIF(H17:I48,"=X")</f>
        <v>7</v>
      </c>
      <c r="I50" s="582"/>
      <c r="J50" s="347"/>
      <c r="K50" s="582">
        <f>COUNTIF(K17:L48,"=X")</f>
        <v>16</v>
      </c>
      <c r="L50" s="582"/>
      <c r="M50" s="405"/>
      <c r="N50" s="582">
        <f>COUNTIF(N17:O48,"=X")</f>
        <v>5</v>
      </c>
      <c r="O50" s="582"/>
      <c r="P50" s="347"/>
      <c r="Q50" s="405"/>
      <c r="R50" s="582">
        <f>COUNTIF(R17:S48,"=X")</f>
        <v>3</v>
      </c>
      <c r="S50" s="582"/>
      <c r="T50" s="405"/>
      <c r="U50" s="347"/>
      <c r="V50" s="405"/>
      <c r="W50" s="582">
        <f>COUNTIF(W17:X48,"=X")</f>
        <v>1</v>
      </c>
      <c r="X50" s="582"/>
      <c r="Y50" s="405"/>
    </row>
    <row r="51" spans="2:25" ht="4.5" customHeight="1" x14ac:dyDescent="0.2">
      <c r="B51" s="584"/>
      <c r="C51" s="585"/>
      <c r="D51" s="585"/>
      <c r="E51" s="586"/>
      <c r="F51" s="586"/>
      <c r="G51" s="406"/>
      <c r="H51" s="586"/>
      <c r="I51" s="586"/>
      <c r="J51" s="349"/>
      <c r="K51" s="586"/>
      <c r="L51" s="586"/>
      <c r="M51" s="406"/>
      <c r="N51" s="586"/>
      <c r="O51" s="586"/>
      <c r="P51" s="349"/>
      <c r="Q51" s="406"/>
      <c r="R51" s="586"/>
      <c r="S51" s="586"/>
      <c r="T51" s="406"/>
      <c r="U51" s="349"/>
      <c r="V51" s="406"/>
      <c r="W51" s="587"/>
      <c r="X51" s="587"/>
      <c r="Y51" s="412"/>
    </row>
    <row r="52" spans="2:25" ht="9.75" customHeight="1" x14ac:dyDescent="0.2"/>
    <row r="53" spans="2:25" x14ac:dyDescent="0.2">
      <c r="B53" s="376"/>
      <c r="C53" s="378"/>
      <c r="D53" s="378"/>
    </row>
  </sheetData>
  <mergeCells count="252">
    <mergeCell ref="R44:S44"/>
    <mergeCell ref="W44:X44"/>
    <mergeCell ref="B21:D21"/>
    <mergeCell ref="E21:F21"/>
    <mergeCell ref="H21:I21"/>
    <mergeCell ref="K21:L21"/>
    <mergeCell ref="N21:O21"/>
    <mergeCell ref="R21:S21"/>
    <mergeCell ref="W21:X21"/>
    <mergeCell ref="R27:S27"/>
    <mergeCell ref="B28:D28"/>
    <mergeCell ref="E27:F27"/>
    <mergeCell ref="H27:I27"/>
    <mergeCell ref="E28:F28"/>
    <mergeCell ref="E26:F26"/>
    <mergeCell ref="B35:D35"/>
    <mergeCell ref="E35:F35"/>
    <mergeCell ref="H35:I35"/>
    <mergeCell ref="K35:L35"/>
    <mergeCell ref="N35:O35"/>
    <mergeCell ref="E31:F31"/>
    <mergeCell ref="H31:I31"/>
    <mergeCell ref="K31:L31"/>
    <mergeCell ref="N31:O31"/>
    <mergeCell ref="B34:D34"/>
    <mergeCell ref="B32:D32"/>
    <mergeCell ref="B33:D33"/>
    <mergeCell ref="E32:F32"/>
    <mergeCell ref="H32:I32"/>
    <mergeCell ref="B31:D31"/>
    <mergeCell ref="N28:O28"/>
    <mergeCell ref="R28:S28"/>
    <mergeCell ref="N26:O26"/>
    <mergeCell ref="K30:L30"/>
    <mergeCell ref="E30:F30"/>
    <mergeCell ref="H30:I30"/>
    <mergeCell ref="B26:D26"/>
    <mergeCell ref="E29:F29"/>
    <mergeCell ref="H29:I29"/>
    <mergeCell ref="K29:L29"/>
    <mergeCell ref="B29:D29"/>
    <mergeCell ref="K27:L27"/>
    <mergeCell ref="H26:I26"/>
    <mergeCell ref="H28:I28"/>
    <mergeCell ref="K28:L28"/>
    <mergeCell ref="B27:D27"/>
    <mergeCell ref="K26:L26"/>
    <mergeCell ref="R26:S26"/>
    <mergeCell ref="B38:D38"/>
    <mergeCell ref="B37:D37"/>
    <mergeCell ref="B36:D36"/>
    <mergeCell ref="B46:D46"/>
    <mergeCell ref="B45:D45"/>
    <mergeCell ref="H38:I38"/>
    <mergeCell ref="K38:L38"/>
    <mergeCell ref="N38:O38"/>
    <mergeCell ref="N40:O40"/>
    <mergeCell ref="E43:F43"/>
    <mergeCell ref="E41:F41"/>
    <mergeCell ref="H41:I41"/>
    <mergeCell ref="B41:D41"/>
    <mergeCell ref="E40:F40"/>
    <mergeCell ref="K41:L41"/>
    <mergeCell ref="N41:O41"/>
    <mergeCell ref="B40:D40"/>
    <mergeCell ref="E38:F38"/>
    <mergeCell ref="B39:D39"/>
    <mergeCell ref="E45:F45"/>
    <mergeCell ref="H45:I45"/>
    <mergeCell ref="N36:O36"/>
    <mergeCell ref="B44:D44"/>
    <mergeCell ref="E44:F44"/>
    <mergeCell ref="W41:X41"/>
    <mergeCell ref="W40:X40"/>
    <mergeCell ref="K40:L40"/>
    <mergeCell ref="R40:S40"/>
    <mergeCell ref="K39:L39"/>
    <mergeCell ref="E34:F34"/>
    <mergeCell ref="H34:I34"/>
    <mergeCell ref="K34:L34"/>
    <mergeCell ref="N34:O34"/>
    <mergeCell ref="H40:I40"/>
    <mergeCell ref="W35:X35"/>
    <mergeCell ref="R35:S35"/>
    <mergeCell ref="R41:S41"/>
    <mergeCell ref="E37:F37"/>
    <mergeCell ref="H37:I37"/>
    <mergeCell ref="E36:F36"/>
    <mergeCell ref="H36:I36"/>
    <mergeCell ref="R34:S34"/>
    <mergeCell ref="W46:X46"/>
    <mergeCell ref="E46:F46"/>
    <mergeCell ref="H46:I46"/>
    <mergeCell ref="R46:S46"/>
    <mergeCell ref="K47:L47"/>
    <mergeCell ref="N47:O47"/>
    <mergeCell ref="K46:L46"/>
    <mergeCell ref="E33:F33"/>
    <mergeCell ref="H33:I33"/>
    <mergeCell ref="K33:L33"/>
    <mergeCell ref="N33:O33"/>
    <mergeCell ref="K36:L36"/>
    <mergeCell ref="W34:X34"/>
    <mergeCell ref="K43:L43"/>
    <mergeCell ref="N43:O43"/>
    <mergeCell ref="R43:S43"/>
    <mergeCell ref="R42:S42"/>
    <mergeCell ref="W42:X42"/>
    <mergeCell ref="R36:S36"/>
    <mergeCell ref="W36:X36"/>
    <mergeCell ref="R47:S47"/>
    <mergeCell ref="W47:X47"/>
    <mergeCell ref="R45:S45"/>
    <mergeCell ref="W45:X45"/>
    <mergeCell ref="B47:D47"/>
    <mergeCell ref="H43:I43"/>
    <mergeCell ref="K45:L45"/>
    <mergeCell ref="N45:O45"/>
    <mergeCell ref="B43:D43"/>
    <mergeCell ref="B42:D42"/>
    <mergeCell ref="K42:L42"/>
    <mergeCell ref="N42:O42"/>
    <mergeCell ref="E42:F42"/>
    <mergeCell ref="H42:I42"/>
    <mergeCell ref="E47:F47"/>
    <mergeCell ref="H47:I47"/>
    <mergeCell ref="N46:O46"/>
    <mergeCell ref="H44:I44"/>
    <mergeCell ref="K44:L44"/>
    <mergeCell ref="N44:O44"/>
    <mergeCell ref="B19:D19"/>
    <mergeCell ref="B25:D25"/>
    <mergeCell ref="K19:L19"/>
    <mergeCell ref="N19:O19"/>
    <mergeCell ref="R19:S19"/>
    <mergeCell ref="B20:D20"/>
    <mergeCell ref="E19:F19"/>
    <mergeCell ref="H19:I19"/>
    <mergeCell ref="B23:D23"/>
    <mergeCell ref="E23:F23"/>
    <mergeCell ref="H23:I23"/>
    <mergeCell ref="K23:L23"/>
    <mergeCell ref="B22:D22"/>
    <mergeCell ref="N22:O22"/>
    <mergeCell ref="E24:F24"/>
    <mergeCell ref="H24:I24"/>
    <mergeCell ref="K24:L24"/>
    <mergeCell ref="B24:D24"/>
    <mergeCell ref="E15:F15"/>
    <mergeCell ref="H15:I15"/>
    <mergeCell ref="K15:L15"/>
    <mergeCell ref="N15:O15"/>
    <mergeCell ref="K11:Y11"/>
    <mergeCell ref="E20:F20"/>
    <mergeCell ref="H20:I20"/>
    <mergeCell ref="W19:X19"/>
    <mergeCell ref="R18:S18"/>
    <mergeCell ref="R15:S15"/>
    <mergeCell ref="W15:X15"/>
    <mergeCell ref="W20:X20"/>
    <mergeCell ref="B17:D17"/>
    <mergeCell ref="K17:L17"/>
    <mergeCell ref="N17:O17"/>
    <mergeCell ref="R17:S17"/>
    <mergeCell ref="W17:X17"/>
    <mergeCell ref="E17:F17"/>
    <mergeCell ref="H17:I17"/>
    <mergeCell ref="E18:F18"/>
    <mergeCell ref="H18:I18"/>
    <mergeCell ref="K18:L18"/>
    <mergeCell ref="N18:O18"/>
    <mergeCell ref="B4:D12"/>
    <mergeCell ref="E6:O6"/>
    <mergeCell ref="E7:O7"/>
    <mergeCell ref="E8:O8"/>
    <mergeCell ref="E9:O9"/>
    <mergeCell ref="Q6:T9"/>
    <mergeCell ref="V6:Y9"/>
    <mergeCell ref="E4:Y4"/>
    <mergeCell ref="E5:Y5"/>
    <mergeCell ref="E10:I10"/>
    <mergeCell ref="K10:X10"/>
    <mergeCell ref="E11:I11"/>
    <mergeCell ref="W43:X43"/>
    <mergeCell ref="B18:D18"/>
    <mergeCell ref="W18:X18"/>
    <mergeCell ref="K25:L25"/>
    <mergeCell ref="N25:O25"/>
    <mergeCell ref="R25:S25"/>
    <mergeCell ref="N23:O23"/>
    <mergeCell ref="R23:S23"/>
    <mergeCell ref="W23:X23"/>
    <mergeCell ref="W25:X25"/>
    <mergeCell ref="E25:F25"/>
    <mergeCell ref="H25:I25"/>
    <mergeCell ref="N24:O24"/>
    <mergeCell ref="R24:S24"/>
    <mergeCell ref="W24:X24"/>
    <mergeCell ref="K20:L20"/>
    <mergeCell ref="N20:O20"/>
    <mergeCell ref="R20:S20"/>
    <mergeCell ref="R22:S22"/>
    <mergeCell ref="W22:X22"/>
    <mergeCell ref="E22:F22"/>
    <mergeCell ref="H22:I22"/>
    <mergeCell ref="K22:L22"/>
    <mergeCell ref="B30:D30"/>
    <mergeCell ref="W26:X26"/>
    <mergeCell ref="N30:O30"/>
    <mergeCell ref="R30:S30"/>
    <mergeCell ref="R38:S38"/>
    <mergeCell ref="W38:X38"/>
    <mergeCell ref="K37:L37"/>
    <mergeCell ref="N37:O37"/>
    <mergeCell ref="R37:S37"/>
    <mergeCell ref="W37:X37"/>
    <mergeCell ref="W29:X29"/>
    <mergeCell ref="W27:X27"/>
    <mergeCell ref="W28:X28"/>
    <mergeCell ref="R33:S33"/>
    <mergeCell ref="K32:L32"/>
    <mergeCell ref="N32:O32"/>
    <mergeCell ref="R32:S32"/>
    <mergeCell ref="W32:X32"/>
    <mergeCell ref="W33:X33"/>
    <mergeCell ref="W30:X30"/>
    <mergeCell ref="W31:X31"/>
    <mergeCell ref="R31:S31"/>
    <mergeCell ref="N29:O29"/>
    <mergeCell ref="R29:S29"/>
    <mergeCell ref="N27:O27"/>
    <mergeCell ref="B51:D51"/>
    <mergeCell ref="E51:F51"/>
    <mergeCell ref="H51:I51"/>
    <mergeCell ref="K51:L51"/>
    <mergeCell ref="B48:D48"/>
    <mergeCell ref="W48:X48"/>
    <mergeCell ref="B50:D50"/>
    <mergeCell ref="E50:F50"/>
    <mergeCell ref="H50:I50"/>
    <mergeCell ref="K50:L50"/>
    <mergeCell ref="N50:O50"/>
    <mergeCell ref="R50:S50"/>
    <mergeCell ref="W50:X50"/>
    <mergeCell ref="E48:F48"/>
    <mergeCell ref="H48:I48"/>
    <mergeCell ref="K48:L48"/>
    <mergeCell ref="N48:O48"/>
    <mergeCell ref="R48:S48"/>
    <mergeCell ref="N51:O51"/>
    <mergeCell ref="R51:S51"/>
    <mergeCell ref="W51:X51"/>
  </mergeCells>
  <printOptions horizontalCentered="1"/>
  <pageMargins left="0" right="0" top="0" bottom="0" header="0" footer="0"/>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1198</v>
      </c>
    </row>
    <row r="43" spans="1:1" s="470" customFormat="1" ht="15.75" customHeight="1" x14ac:dyDescent="0.25">
      <c r="A43" s="544"/>
    </row>
  </sheetData>
  <pageMargins left="0" right="0" top="0.19685039370078741" bottom="0.19685039370078741" header="0" footer="0.31496062992125984"/>
  <pageSetup paperSize="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I44"/>
  <sheetViews>
    <sheetView workbookViewId="0">
      <selection activeCell="R1" sqref="R1"/>
    </sheetView>
  </sheetViews>
  <sheetFormatPr defaultRowHeight="11.25" x14ac:dyDescent="0.2"/>
  <cols>
    <col min="1" max="16384" width="9.140625" style="471"/>
  </cols>
  <sheetData>
    <row r="42" spans="1:9" s="468" customFormat="1" ht="15.75" customHeight="1" x14ac:dyDescent="0.25">
      <c r="A42" s="543" t="s">
        <v>1260</v>
      </c>
    </row>
    <row r="43" spans="1:9" s="470" customFormat="1" ht="15.75" customHeight="1" x14ac:dyDescent="0.25">
      <c r="A43" s="549"/>
      <c r="B43" s="550"/>
      <c r="C43" s="550"/>
    </row>
    <row r="44" spans="1:9" x14ac:dyDescent="0.2">
      <c r="A44" s="477"/>
      <c r="B44" s="477"/>
      <c r="C44" s="477"/>
      <c r="D44" s="477"/>
      <c r="E44" s="477"/>
      <c r="F44" s="477"/>
      <c r="G44" s="477"/>
      <c r="H44" s="477"/>
      <c r="I44" s="477"/>
    </row>
  </sheetData>
  <pageMargins left="0" right="0" top="0.19685039370078741" bottom="0.19685039370078741" header="0" footer="0.31496062992125984"/>
  <pageSetup paperSize="9"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1261</v>
      </c>
    </row>
    <row r="43" spans="1:1" s="470" customFormat="1" ht="12.75" customHeight="1" x14ac:dyDescent="0.15">
      <c r="A43" s="476"/>
    </row>
  </sheetData>
  <pageMargins left="0" right="0" top="0.19685039370078741" bottom="0.19685039370078741" header="0" footer="0.31496062992125984"/>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1262</v>
      </c>
    </row>
    <row r="43" spans="1:1" s="470" customFormat="1" ht="12.75" customHeight="1" x14ac:dyDescent="0.15">
      <c r="A43" s="476"/>
    </row>
  </sheetData>
  <pageMargins left="0" right="0" top="0.19685039370078741" bottom="0.19685039370078741" header="0" footer="0.31496062992125984"/>
  <pageSetup paperSize="9"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1263</v>
      </c>
    </row>
    <row r="43" spans="1:1" s="470" customFormat="1" ht="15.75" customHeight="1" x14ac:dyDescent="0.25">
      <c r="A43" s="544" t="s">
        <v>1202</v>
      </c>
    </row>
  </sheetData>
  <pageMargins left="0" right="0" top="0.19685039370078741" bottom="0.19685039370078741" header="0" footer="0.31496062992125984"/>
  <pageSetup paperSize="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A43"/>
  <sheetViews>
    <sheetView workbookViewId="0">
      <selection activeCell="R1" sqref="R1"/>
    </sheetView>
  </sheetViews>
  <sheetFormatPr defaultRowHeight="11.25" x14ac:dyDescent="0.2"/>
  <cols>
    <col min="1" max="16384" width="9.140625" style="471"/>
  </cols>
  <sheetData>
    <row r="42" spans="1:1" s="468" customFormat="1" ht="15.75" customHeight="1" x14ac:dyDescent="0.25">
      <c r="A42" s="543" t="s">
        <v>1264</v>
      </c>
    </row>
    <row r="43" spans="1:1" s="470" customFormat="1" ht="12.75" customHeight="1" x14ac:dyDescent="0.15">
      <c r="A43" s="473"/>
    </row>
  </sheetData>
  <pageMargins left="0" right="0" top="0.19685039370078741" bottom="0.19685039370078741" header="0" footer="0.31496062992125984"/>
  <pageSetup paperSize="9"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I44"/>
  <sheetViews>
    <sheetView topLeftCell="A6" workbookViewId="0">
      <selection activeCell="R6" sqref="R6"/>
    </sheetView>
  </sheetViews>
  <sheetFormatPr defaultRowHeight="11.25" x14ac:dyDescent="0.2"/>
  <cols>
    <col min="1" max="16384" width="9.140625" style="471"/>
  </cols>
  <sheetData>
    <row r="42" spans="1:9" s="468" customFormat="1" ht="15.75" customHeight="1" x14ac:dyDescent="0.25">
      <c r="A42" s="543" t="s">
        <v>1204</v>
      </c>
    </row>
    <row r="43" spans="1:9" s="470" customFormat="1" ht="15.75" customHeight="1" x14ac:dyDescent="0.25">
      <c r="A43" s="544" t="s">
        <v>1273</v>
      </c>
    </row>
    <row r="44" spans="1:9" x14ac:dyDescent="0.2">
      <c r="A44" s="477"/>
      <c r="B44" s="477"/>
      <c r="C44" s="477"/>
      <c r="D44" s="477"/>
      <c r="E44" s="477"/>
      <c r="F44" s="477"/>
      <c r="G44" s="477"/>
      <c r="H44" s="477"/>
      <c r="I44" s="477"/>
    </row>
  </sheetData>
  <pageMargins left="0" right="0" top="0.19685039370078741" bottom="0.19685039370078741" header="0" footer="0.31496062992125984"/>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I44"/>
  <sheetViews>
    <sheetView topLeftCell="A6" workbookViewId="0">
      <selection activeCell="R6" sqref="R6"/>
    </sheetView>
  </sheetViews>
  <sheetFormatPr defaultRowHeight="11.25" x14ac:dyDescent="0.2"/>
  <cols>
    <col min="1" max="16384" width="9.140625" style="471"/>
  </cols>
  <sheetData>
    <row r="42" spans="1:9" s="468" customFormat="1" ht="15.75" customHeight="1" x14ac:dyDescent="0.25">
      <c r="A42" s="543" t="s">
        <v>1205</v>
      </c>
    </row>
    <row r="43" spans="1:9" s="470" customFormat="1" ht="15.75" customHeight="1" x14ac:dyDescent="0.25">
      <c r="A43" s="544" t="s">
        <v>1285</v>
      </c>
    </row>
    <row r="44" spans="1:9" x14ac:dyDescent="0.2">
      <c r="A44" s="477"/>
      <c r="B44" s="477"/>
      <c r="C44" s="477"/>
      <c r="D44" s="477"/>
      <c r="E44" s="477"/>
      <c r="F44" s="477"/>
      <c r="G44" s="477"/>
      <c r="H44" s="477"/>
      <c r="I44" s="477"/>
    </row>
  </sheetData>
  <pageMargins left="0" right="0" top="0.19685039370078741" bottom="0.19685039370078741" header="0" footer="0.31496062992125984"/>
  <pageSetup paperSize="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I44"/>
  <sheetViews>
    <sheetView topLeftCell="A6" workbookViewId="0">
      <selection activeCell="R6" sqref="R6"/>
    </sheetView>
  </sheetViews>
  <sheetFormatPr defaultRowHeight="11.25" x14ac:dyDescent="0.2"/>
  <cols>
    <col min="1" max="16384" width="9.140625" style="471"/>
  </cols>
  <sheetData>
    <row r="42" spans="1:9" s="468" customFormat="1" ht="15.75" customHeight="1" x14ac:dyDescent="0.25">
      <c r="A42" s="543" t="s">
        <v>1208</v>
      </c>
    </row>
    <row r="43" spans="1:9" s="470" customFormat="1" ht="15.75" customHeight="1" x14ac:dyDescent="0.25">
      <c r="A43" s="544" t="s">
        <v>1277</v>
      </c>
    </row>
    <row r="44" spans="1:9" x14ac:dyDescent="0.2">
      <c r="A44" s="477"/>
      <c r="B44" s="477"/>
      <c r="C44" s="477"/>
      <c r="D44" s="477"/>
      <c r="E44" s="477"/>
      <c r="F44" s="477"/>
      <c r="G44" s="477"/>
      <c r="H44" s="477"/>
      <c r="I44" s="477"/>
    </row>
  </sheetData>
  <pageMargins left="0" right="0" top="0.19685039370078741" bottom="0.19685039370078741" header="0"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7"/>
  <sheetViews>
    <sheetView zoomScaleNormal="100" workbookViewId="0"/>
  </sheetViews>
  <sheetFormatPr defaultRowHeight="14.25" x14ac:dyDescent="0.25"/>
  <cols>
    <col min="1" max="1" width="0.85546875" style="20" customWidth="1"/>
    <col min="2" max="2" width="1.28515625" style="20" customWidth="1"/>
    <col min="3" max="3" width="4.28515625" style="20" customWidth="1"/>
    <col min="4" max="4" width="1.28515625" style="20" customWidth="1"/>
    <col min="5" max="5" width="8.140625" style="20" customWidth="1"/>
    <col min="6" max="6" width="2.42578125" style="20" customWidth="1"/>
    <col min="7" max="7" width="1.28515625" style="232" customWidth="1"/>
    <col min="8" max="8" width="8.140625" style="20" customWidth="1"/>
    <col min="9" max="9" width="1.28515625" style="20" customWidth="1"/>
    <col min="10" max="10" width="1.28515625" style="232" customWidth="1"/>
    <col min="11" max="11" width="9" style="20" customWidth="1"/>
    <col min="12" max="12" width="1.28515625" style="20" customWidth="1"/>
    <col min="13" max="13" width="1.7109375" style="20" customWidth="1"/>
    <col min="14" max="14" width="8.85546875" style="20" customWidth="1"/>
    <col min="15" max="15" width="1.7109375" style="20" customWidth="1"/>
    <col min="16" max="16" width="1.7109375" style="232" customWidth="1"/>
    <col min="17" max="17" width="8.85546875" style="20" customWidth="1"/>
    <col min="18" max="18" width="1.28515625" style="20" customWidth="1"/>
    <col min="19" max="19" width="1.28515625" style="209" customWidth="1"/>
    <col min="20" max="20" width="7.5703125" style="20" customWidth="1"/>
    <col min="21" max="21" width="1.28515625" style="20" customWidth="1"/>
    <col min="22" max="22" width="1.28515625" style="209" customWidth="1"/>
    <col min="23" max="23" width="8.5703125" style="20" customWidth="1"/>
    <col min="24" max="24" width="1.28515625" style="20" customWidth="1"/>
    <col min="25" max="25" width="1.28515625" style="232" customWidth="1"/>
    <col min="26" max="26" width="8.42578125" style="20" customWidth="1"/>
    <col min="27" max="27" width="1.28515625" style="20" customWidth="1"/>
    <col min="28" max="28" width="1.28515625" style="232" customWidth="1"/>
    <col min="29" max="29" width="8.5703125" style="20" customWidth="1"/>
    <col min="30" max="30" width="1.28515625" style="20" customWidth="1"/>
    <col min="31" max="16384" width="9.140625" style="20"/>
  </cols>
  <sheetData>
    <row r="1" spans="2:30" s="305" customFormat="1" x14ac:dyDescent="0.25">
      <c r="B1" s="64" t="s">
        <v>1253</v>
      </c>
    </row>
    <row r="2" spans="2:30" x14ac:dyDescent="0.25">
      <c r="B2" s="307" t="s">
        <v>1288</v>
      </c>
    </row>
    <row r="3" spans="2:30" ht="6.6" customHeight="1" x14ac:dyDescent="0.25">
      <c r="B3" s="21"/>
      <c r="C3" s="21"/>
      <c r="D3" s="21"/>
      <c r="E3" s="21"/>
      <c r="F3" s="21"/>
      <c r="G3" s="21"/>
      <c r="H3" s="21"/>
      <c r="I3" s="21"/>
      <c r="J3" s="21"/>
      <c r="K3" s="21"/>
      <c r="L3" s="21"/>
      <c r="N3" s="21"/>
      <c r="O3" s="21"/>
      <c r="P3" s="21"/>
      <c r="Q3" s="21"/>
      <c r="R3" s="21"/>
      <c r="S3" s="21"/>
      <c r="T3" s="21"/>
      <c r="U3" s="21"/>
      <c r="V3" s="21"/>
      <c r="W3" s="21"/>
      <c r="X3" s="21"/>
      <c r="Y3" s="21"/>
      <c r="Z3" s="21"/>
      <c r="AA3" s="21"/>
      <c r="AB3" s="21"/>
      <c r="AC3" s="21"/>
      <c r="AD3" s="21"/>
    </row>
    <row r="4" spans="2:30" ht="14.25" customHeight="1" x14ac:dyDescent="0.25">
      <c r="B4" s="617" t="s">
        <v>77</v>
      </c>
      <c r="C4" s="617"/>
      <c r="D4" s="617"/>
      <c r="E4" s="618" t="s">
        <v>78</v>
      </c>
      <c r="F4" s="618"/>
      <c r="G4" s="618"/>
      <c r="H4" s="618"/>
      <c r="I4" s="618"/>
      <c r="J4" s="618"/>
      <c r="K4" s="618"/>
      <c r="L4" s="618"/>
      <c r="M4" s="618"/>
      <c r="N4" s="618"/>
      <c r="O4" s="618"/>
      <c r="P4" s="618"/>
      <c r="Q4" s="618"/>
      <c r="R4" s="618"/>
      <c r="S4" s="618"/>
      <c r="T4" s="618"/>
      <c r="U4" s="618"/>
      <c r="V4" s="618"/>
      <c r="W4" s="618"/>
      <c r="X4" s="618"/>
      <c r="Y4" s="618"/>
      <c r="Z4" s="619"/>
      <c r="AA4" s="619"/>
      <c r="AB4" s="619"/>
      <c r="AC4" s="619"/>
      <c r="AD4" s="619"/>
    </row>
    <row r="5" spans="2:30" ht="14.25" customHeight="1" x14ac:dyDescent="0.25">
      <c r="B5" s="615"/>
      <c r="C5" s="615"/>
      <c r="D5" s="615"/>
      <c r="E5" s="620" t="s">
        <v>79</v>
      </c>
      <c r="F5" s="621"/>
      <c r="G5" s="621"/>
      <c r="H5" s="621"/>
      <c r="I5" s="621"/>
      <c r="J5" s="621"/>
      <c r="K5" s="621"/>
      <c r="L5" s="621"/>
      <c r="M5" s="124"/>
      <c r="N5" s="618" t="s">
        <v>80</v>
      </c>
      <c r="O5" s="618"/>
      <c r="P5" s="618"/>
      <c r="Q5" s="618"/>
      <c r="R5" s="618"/>
      <c r="S5" s="206"/>
      <c r="T5" s="284" t="s">
        <v>81</v>
      </c>
      <c r="U5" s="210"/>
      <c r="V5" s="210"/>
      <c r="W5" s="620" t="s">
        <v>82</v>
      </c>
      <c r="X5" s="621"/>
      <c r="Y5" s="621"/>
      <c r="Z5" s="621"/>
      <c r="AA5" s="621"/>
      <c r="AB5" s="621"/>
      <c r="AC5" s="621"/>
      <c r="AD5" s="621"/>
    </row>
    <row r="6" spans="2:30" ht="48" customHeight="1" x14ac:dyDescent="0.25">
      <c r="B6" s="615"/>
      <c r="C6" s="615"/>
      <c r="D6" s="615"/>
      <c r="E6" s="622" t="s">
        <v>83</v>
      </c>
      <c r="F6" s="622"/>
      <c r="G6" s="239"/>
      <c r="H6" s="622" t="s">
        <v>84</v>
      </c>
      <c r="I6" s="622"/>
      <c r="J6" s="239"/>
      <c r="K6" s="622" t="s">
        <v>85</v>
      </c>
      <c r="L6" s="622"/>
      <c r="M6" s="239"/>
      <c r="N6" s="622" t="s">
        <v>83</v>
      </c>
      <c r="O6" s="622"/>
      <c r="P6" s="239"/>
      <c r="Q6" s="622" t="s">
        <v>84</v>
      </c>
      <c r="R6" s="622"/>
      <c r="S6" s="239"/>
      <c r="T6" s="210"/>
      <c r="U6" s="210"/>
      <c r="V6" s="274"/>
      <c r="W6" s="622" t="s">
        <v>86</v>
      </c>
      <c r="X6" s="614"/>
      <c r="Y6" s="227"/>
      <c r="Z6" s="622" t="s">
        <v>87</v>
      </c>
      <c r="AA6" s="614"/>
      <c r="AB6" s="227"/>
      <c r="AC6" s="622" t="s">
        <v>88</v>
      </c>
      <c r="AD6" s="614"/>
    </row>
    <row r="7" spans="2:30" ht="14.25" customHeight="1" x14ac:dyDescent="0.25">
      <c r="B7" s="615"/>
      <c r="C7" s="615"/>
      <c r="D7" s="615"/>
      <c r="E7" s="617" t="s">
        <v>89</v>
      </c>
      <c r="F7" s="617"/>
      <c r="G7" s="615"/>
      <c r="H7" s="617"/>
      <c r="I7" s="617"/>
      <c r="J7" s="615"/>
      <c r="K7" s="617"/>
      <c r="L7" s="617"/>
      <c r="M7" s="615"/>
      <c r="N7" s="617"/>
      <c r="O7" s="617"/>
      <c r="P7" s="615"/>
      <c r="Q7" s="617"/>
      <c r="R7" s="617"/>
      <c r="S7" s="615"/>
      <c r="T7" s="615"/>
      <c r="U7" s="615"/>
      <c r="V7" s="615"/>
      <c r="W7" s="617"/>
      <c r="X7" s="617"/>
      <c r="Y7" s="615"/>
      <c r="Z7" s="623"/>
      <c r="AA7" s="623"/>
      <c r="AB7" s="616"/>
      <c r="AC7" s="623"/>
      <c r="AD7" s="623"/>
    </row>
    <row r="8" spans="2:30" ht="4.5" customHeight="1" x14ac:dyDescent="0.25">
      <c r="B8" s="52"/>
      <c r="C8" s="52"/>
      <c r="D8" s="52"/>
      <c r="E8" s="74"/>
      <c r="F8" s="74"/>
      <c r="G8" s="233"/>
      <c r="H8" s="74"/>
      <c r="I8" s="74"/>
      <c r="J8" s="233"/>
      <c r="K8" s="74"/>
      <c r="L8" s="74"/>
      <c r="M8" s="74"/>
      <c r="N8" s="74"/>
      <c r="O8" s="74"/>
      <c r="P8" s="233"/>
      <c r="Q8" s="74"/>
      <c r="R8" s="74"/>
      <c r="S8" s="206"/>
      <c r="T8" s="74"/>
      <c r="U8" s="74"/>
      <c r="V8" s="206"/>
      <c r="W8" s="74"/>
      <c r="X8" s="74"/>
      <c r="Y8" s="233"/>
      <c r="Z8" s="125"/>
      <c r="AA8" s="125"/>
      <c r="AB8" s="234"/>
      <c r="AC8" s="125"/>
      <c r="AD8" s="125"/>
    </row>
    <row r="9" spans="2:30" ht="13.5" customHeight="1" x14ac:dyDescent="0.25">
      <c r="B9" s="615">
        <v>1</v>
      </c>
      <c r="C9" s="616"/>
      <c r="D9" s="616"/>
      <c r="E9" s="615">
        <v>2</v>
      </c>
      <c r="F9" s="615"/>
      <c r="G9" s="231"/>
      <c r="H9" s="615">
        <v>3</v>
      </c>
      <c r="I9" s="615"/>
      <c r="J9" s="231"/>
      <c r="K9" s="615">
        <v>4</v>
      </c>
      <c r="L9" s="615"/>
      <c r="M9" s="615"/>
      <c r="N9" s="615">
        <v>5</v>
      </c>
      <c r="O9" s="615"/>
      <c r="P9" s="231"/>
      <c r="Q9" s="615">
        <v>6</v>
      </c>
      <c r="R9" s="615"/>
      <c r="S9" s="207"/>
      <c r="T9" s="615">
        <v>7</v>
      </c>
      <c r="U9" s="615"/>
      <c r="V9" s="207"/>
      <c r="W9" s="615">
        <v>8</v>
      </c>
      <c r="X9" s="615"/>
      <c r="Y9" s="231"/>
      <c r="Z9" s="615">
        <v>9</v>
      </c>
      <c r="AA9" s="615"/>
      <c r="AB9" s="231"/>
      <c r="AC9" s="615">
        <v>10</v>
      </c>
      <c r="AD9" s="615"/>
    </row>
    <row r="10" spans="2:30" ht="4.5" customHeight="1" x14ac:dyDescent="0.25">
      <c r="B10" s="21"/>
      <c r="C10" s="126"/>
      <c r="D10" s="127"/>
      <c r="E10" s="126"/>
      <c r="F10" s="127"/>
      <c r="G10" s="127"/>
      <c r="H10" s="97"/>
      <c r="I10" s="127"/>
      <c r="J10" s="127"/>
      <c r="K10" s="126"/>
      <c r="L10" s="126"/>
      <c r="M10" s="127"/>
      <c r="N10" s="126"/>
      <c r="O10" s="127"/>
      <c r="P10" s="127"/>
      <c r="Q10" s="126"/>
      <c r="R10" s="127"/>
      <c r="S10" s="127"/>
      <c r="T10" s="126"/>
      <c r="U10" s="128"/>
      <c r="V10" s="128"/>
      <c r="W10" s="97"/>
      <c r="X10" s="128"/>
      <c r="Y10" s="128"/>
      <c r="Z10" s="97"/>
      <c r="AA10" s="97"/>
      <c r="AB10" s="241"/>
      <c r="AC10" s="97"/>
      <c r="AD10" s="128"/>
    </row>
    <row r="11" spans="2:30" ht="10.5" customHeight="1" x14ac:dyDescent="0.25">
      <c r="C11" s="25">
        <v>1856</v>
      </c>
      <c r="D11" s="70"/>
      <c r="E11" s="24">
        <v>32</v>
      </c>
      <c r="F11" s="70"/>
      <c r="G11" s="244"/>
      <c r="H11" s="92" t="s">
        <v>90</v>
      </c>
      <c r="I11" s="70"/>
      <c r="J11" s="244"/>
      <c r="K11" s="92" t="s">
        <v>90</v>
      </c>
      <c r="L11" s="92"/>
      <c r="M11" s="70"/>
      <c r="N11" s="24">
        <v>34</v>
      </c>
      <c r="O11" s="70"/>
      <c r="P11" s="244"/>
      <c r="Q11" s="92" t="s">
        <v>90</v>
      </c>
      <c r="R11" s="70"/>
      <c r="S11" s="216"/>
      <c r="T11" s="24">
        <v>66</v>
      </c>
      <c r="U11" s="95"/>
      <c r="V11" s="95"/>
      <c r="W11" s="92" t="s">
        <v>90</v>
      </c>
      <c r="X11" s="95"/>
      <c r="Y11" s="95"/>
      <c r="Z11" s="92" t="s">
        <v>90</v>
      </c>
      <c r="AA11" s="52"/>
      <c r="AB11" s="231"/>
      <c r="AC11" s="92" t="s">
        <v>90</v>
      </c>
      <c r="AD11" s="95"/>
    </row>
    <row r="12" spans="2:30" ht="10.5" customHeight="1" x14ac:dyDescent="0.25">
      <c r="C12" s="25">
        <v>1860</v>
      </c>
      <c r="D12" s="70"/>
      <c r="E12" s="24">
        <v>303</v>
      </c>
      <c r="F12" s="70"/>
      <c r="G12" s="244"/>
      <c r="H12" s="92" t="s">
        <v>90</v>
      </c>
      <c r="I12" s="70"/>
      <c r="J12" s="244"/>
      <c r="K12" s="92" t="s">
        <v>90</v>
      </c>
      <c r="L12" s="92"/>
      <c r="M12" s="70"/>
      <c r="N12" s="24">
        <v>176</v>
      </c>
      <c r="O12" s="70"/>
      <c r="P12" s="244"/>
      <c r="Q12" s="24">
        <v>48</v>
      </c>
      <c r="R12" s="70"/>
      <c r="S12" s="216"/>
      <c r="T12" s="24">
        <v>527</v>
      </c>
      <c r="U12" s="95"/>
      <c r="V12" s="95"/>
      <c r="W12" s="92" t="s">
        <v>90</v>
      </c>
      <c r="X12" s="95"/>
      <c r="Y12" s="95"/>
      <c r="Z12" s="92" t="s">
        <v>90</v>
      </c>
      <c r="AA12" s="52"/>
      <c r="AB12" s="231"/>
      <c r="AC12" s="92" t="s">
        <v>90</v>
      </c>
      <c r="AD12" s="95"/>
    </row>
    <row r="13" spans="2:30" ht="10.5" customHeight="1" x14ac:dyDescent="0.25">
      <c r="C13" s="25">
        <v>1870</v>
      </c>
      <c r="D13" s="70"/>
      <c r="E13" s="37">
        <v>1118</v>
      </c>
      <c r="F13" s="70"/>
      <c r="G13" s="244"/>
      <c r="H13" s="92" t="s">
        <v>90</v>
      </c>
      <c r="I13" s="70"/>
      <c r="J13" s="244"/>
      <c r="K13" s="92" t="s">
        <v>90</v>
      </c>
      <c r="L13" s="92"/>
      <c r="M13" s="70"/>
      <c r="N13" s="24">
        <v>376</v>
      </c>
      <c r="O13" s="70"/>
      <c r="P13" s="244"/>
      <c r="Q13" s="24">
        <v>233</v>
      </c>
      <c r="R13" s="70"/>
      <c r="S13" s="216"/>
      <c r="T13" s="37">
        <v>1727</v>
      </c>
      <c r="U13" s="95"/>
      <c r="V13" s="95"/>
      <c r="W13" s="92" t="s">
        <v>90</v>
      </c>
      <c r="X13" s="95"/>
      <c r="Y13" s="95"/>
      <c r="Z13" s="92" t="s">
        <v>90</v>
      </c>
      <c r="AA13" s="52"/>
      <c r="AB13" s="231"/>
      <c r="AC13" s="92" t="s">
        <v>90</v>
      </c>
      <c r="AD13" s="95"/>
    </row>
    <row r="14" spans="2:30" ht="10.5" customHeight="1" x14ac:dyDescent="0.25">
      <c r="C14" s="25">
        <v>1880</v>
      </c>
      <c r="D14" s="70"/>
      <c r="E14" s="37">
        <v>1956</v>
      </c>
      <c r="F14" s="70"/>
      <c r="G14" s="244"/>
      <c r="H14" s="92" t="s">
        <v>90</v>
      </c>
      <c r="I14" s="70"/>
      <c r="J14" s="244"/>
      <c r="K14" s="24">
        <v>96</v>
      </c>
      <c r="L14" s="24"/>
      <c r="M14" s="70"/>
      <c r="N14" s="37">
        <v>2686</v>
      </c>
      <c r="O14" s="70"/>
      <c r="P14" s="244"/>
      <c r="Q14" s="37">
        <v>1234</v>
      </c>
      <c r="R14" s="70"/>
      <c r="S14" s="216"/>
      <c r="T14" s="37">
        <v>5876</v>
      </c>
      <c r="U14" s="95"/>
      <c r="V14" s="95"/>
      <c r="W14" s="92" t="s">
        <v>90</v>
      </c>
      <c r="X14" s="95"/>
      <c r="Y14" s="95"/>
      <c r="Z14" s="92" t="s">
        <v>90</v>
      </c>
      <c r="AA14" s="52"/>
      <c r="AB14" s="231"/>
      <c r="AC14" s="92" t="s">
        <v>90</v>
      </c>
      <c r="AD14" s="95"/>
    </row>
    <row r="15" spans="2:30" ht="10.5" customHeight="1" x14ac:dyDescent="0.25">
      <c r="C15" s="25">
        <v>1890</v>
      </c>
      <c r="D15" s="70"/>
      <c r="E15" s="37">
        <v>2613</v>
      </c>
      <c r="F15" s="70"/>
      <c r="G15" s="244"/>
      <c r="H15" s="92" t="s">
        <v>90</v>
      </c>
      <c r="I15" s="70"/>
      <c r="J15" s="244"/>
      <c r="K15" s="24">
        <v>184</v>
      </c>
      <c r="L15" s="24"/>
      <c r="M15" s="70"/>
      <c r="N15" s="37">
        <v>3730</v>
      </c>
      <c r="O15" s="70"/>
      <c r="P15" s="244"/>
      <c r="Q15" s="37">
        <v>1675</v>
      </c>
      <c r="R15" s="70"/>
      <c r="S15" s="216"/>
      <c r="T15" s="37">
        <v>8018</v>
      </c>
      <c r="U15" s="95"/>
      <c r="V15" s="95"/>
      <c r="W15" s="92" t="s">
        <v>90</v>
      </c>
      <c r="X15" s="95"/>
      <c r="Y15" s="95"/>
      <c r="Z15" s="92" t="s">
        <v>90</v>
      </c>
      <c r="AA15" s="52"/>
      <c r="AB15" s="231"/>
      <c r="AC15" s="92" t="s">
        <v>90</v>
      </c>
      <c r="AD15" s="95"/>
    </row>
    <row r="16" spans="2:30" ht="6.6" customHeight="1" x14ac:dyDescent="0.25">
      <c r="C16" s="25"/>
      <c r="D16" s="70"/>
      <c r="E16" s="24"/>
      <c r="F16" s="70"/>
      <c r="G16" s="244"/>
      <c r="H16" s="25"/>
      <c r="I16" s="70"/>
      <c r="J16" s="244"/>
      <c r="K16" s="24"/>
      <c r="L16" s="24"/>
      <c r="M16" s="70"/>
      <c r="N16" s="24"/>
      <c r="O16" s="70"/>
      <c r="P16" s="244"/>
      <c r="Q16" s="24"/>
      <c r="R16" s="70"/>
      <c r="S16" s="216"/>
      <c r="T16" s="24"/>
      <c r="U16" s="95"/>
      <c r="V16" s="95"/>
      <c r="W16" s="25"/>
      <c r="X16" s="95"/>
      <c r="Y16" s="95"/>
      <c r="Z16" s="25"/>
      <c r="AA16" s="52"/>
      <c r="AB16" s="231"/>
      <c r="AC16" s="25"/>
      <c r="AD16" s="95"/>
    </row>
    <row r="17" spans="3:30" ht="10.5" customHeight="1" x14ac:dyDescent="0.25">
      <c r="C17" s="25">
        <v>1900</v>
      </c>
      <c r="D17" s="70"/>
      <c r="E17" s="37">
        <v>3850</v>
      </c>
      <c r="F17" s="70"/>
      <c r="G17" s="244"/>
      <c r="H17" s="92" t="s">
        <v>90</v>
      </c>
      <c r="I17" s="70"/>
      <c r="J17" s="244"/>
      <c r="K17" s="24">
        <v>796</v>
      </c>
      <c r="L17" s="24"/>
      <c r="M17" s="70"/>
      <c r="N17" s="37">
        <v>4832</v>
      </c>
      <c r="O17" s="70"/>
      <c r="P17" s="244"/>
      <c r="Q17" s="37">
        <v>2621</v>
      </c>
      <c r="R17" s="70"/>
      <c r="S17" s="216"/>
      <c r="T17" s="37">
        <v>11303</v>
      </c>
      <c r="U17" s="95"/>
      <c r="V17" s="95"/>
      <c r="W17" s="24">
        <v>11</v>
      </c>
      <c r="X17" s="95"/>
      <c r="Y17" s="95"/>
      <c r="Z17" s="25" t="s">
        <v>91</v>
      </c>
      <c r="AA17" s="52"/>
      <c r="AB17" s="231"/>
      <c r="AC17" s="92" t="s">
        <v>90</v>
      </c>
      <c r="AD17" s="95"/>
    </row>
    <row r="18" spans="3:30" ht="10.5" customHeight="1" x14ac:dyDescent="0.25">
      <c r="C18" s="25">
        <v>1910</v>
      </c>
      <c r="D18" s="70"/>
      <c r="E18" s="37">
        <v>4418</v>
      </c>
      <c r="F18" s="70"/>
      <c r="G18" s="244"/>
      <c r="H18" s="92" t="s">
        <v>90</v>
      </c>
      <c r="I18" s="70"/>
      <c r="J18" s="244"/>
      <c r="K18" s="24">
        <v>876</v>
      </c>
      <c r="L18" s="24"/>
      <c r="M18" s="70"/>
      <c r="N18" s="37">
        <v>6133</v>
      </c>
      <c r="O18" s="70"/>
      <c r="P18" s="244"/>
      <c r="Q18" s="37">
        <v>3278</v>
      </c>
      <c r="R18" s="70"/>
      <c r="S18" s="216"/>
      <c r="T18" s="37">
        <v>13829</v>
      </c>
      <c r="U18" s="95"/>
      <c r="V18" s="95"/>
      <c r="W18" s="24">
        <v>31</v>
      </c>
      <c r="X18" s="95"/>
      <c r="Y18" s="95"/>
      <c r="Z18" s="25" t="s">
        <v>91</v>
      </c>
      <c r="AA18" s="25"/>
      <c r="AB18" s="236"/>
      <c r="AC18" s="92" t="s">
        <v>90</v>
      </c>
      <c r="AD18" s="95"/>
    </row>
    <row r="19" spans="3:30" ht="10.5" customHeight="1" x14ac:dyDescent="0.25">
      <c r="C19" s="25">
        <v>1920</v>
      </c>
      <c r="D19" s="70"/>
      <c r="E19" s="37">
        <v>5506</v>
      </c>
      <c r="F19" s="70"/>
      <c r="G19" s="244"/>
      <c r="H19" s="92" t="s">
        <v>90</v>
      </c>
      <c r="I19" s="70"/>
      <c r="J19" s="244"/>
      <c r="K19" s="37">
        <v>1310</v>
      </c>
      <c r="L19" s="37"/>
      <c r="M19" s="70"/>
      <c r="N19" s="37">
        <v>6081</v>
      </c>
      <c r="O19" s="70"/>
      <c r="P19" s="244"/>
      <c r="Q19" s="37">
        <v>3573</v>
      </c>
      <c r="R19" s="70"/>
      <c r="S19" s="216"/>
      <c r="T19" s="37">
        <v>15160</v>
      </c>
      <c r="U19" s="95"/>
      <c r="V19" s="95"/>
      <c r="W19" s="24">
        <v>380</v>
      </c>
      <c r="X19" s="95"/>
      <c r="Y19" s="95"/>
      <c r="Z19" s="25" t="s">
        <v>91</v>
      </c>
      <c r="AA19" s="129"/>
      <c r="AB19" s="237"/>
      <c r="AC19" s="92" t="s">
        <v>90</v>
      </c>
      <c r="AD19" s="95"/>
    </row>
    <row r="20" spans="3:30" ht="10.5" customHeight="1" x14ac:dyDescent="0.25">
      <c r="C20" s="25">
        <v>1930</v>
      </c>
      <c r="D20" s="70"/>
      <c r="E20" s="37">
        <v>6641</v>
      </c>
      <c r="F20" s="70"/>
      <c r="G20" s="244"/>
      <c r="H20" s="92" t="s">
        <v>90</v>
      </c>
      <c r="I20" s="70"/>
      <c r="J20" s="244"/>
      <c r="K20" s="37">
        <v>1660</v>
      </c>
      <c r="L20" s="37"/>
      <c r="M20" s="70"/>
      <c r="N20" s="37">
        <v>6386</v>
      </c>
      <c r="O20" s="70"/>
      <c r="P20" s="244"/>
      <c r="Q20" s="37">
        <v>3783</v>
      </c>
      <c r="R20" s="70"/>
      <c r="S20" s="216"/>
      <c r="T20" s="37">
        <v>16810</v>
      </c>
      <c r="U20" s="95"/>
      <c r="V20" s="95"/>
      <c r="W20" s="37">
        <v>1206</v>
      </c>
      <c r="X20" s="95"/>
      <c r="Y20" s="95"/>
      <c r="Z20" s="25" t="s">
        <v>91</v>
      </c>
      <c r="AA20" s="95"/>
      <c r="AB20" s="95"/>
      <c r="AC20" s="92" t="s">
        <v>90</v>
      </c>
      <c r="AD20" s="95"/>
    </row>
    <row r="21" spans="3:30" ht="10.5" customHeight="1" x14ac:dyDescent="0.25">
      <c r="C21" s="25">
        <v>1940</v>
      </c>
      <c r="D21" s="70"/>
      <c r="E21" s="37">
        <v>9226</v>
      </c>
      <c r="F21" s="70"/>
      <c r="G21" s="244"/>
      <c r="H21" s="24">
        <v>436</v>
      </c>
      <c r="I21" s="70"/>
      <c r="J21" s="244"/>
      <c r="K21" s="37">
        <v>4371</v>
      </c>
      <c r="L21" s="37"/>
      <c r="M21" s="70"/>
      <c r="N21" s="37">
        <v>3997</v>
      </c>
      <c r="O21" s="70"/>
      <c r="P21" s="244"/>
      <c r="Q21" s="37">
        <v>3097</v>
      </c>
      <c r="R21" s="70"/>
      <c r="S21" s="216"/>
      <c r="T21" s="37">
        <v>16756</v>
      </c>
      <c r="U21" s="95"/>
      <c r="V21" s="95"/>
      <c r="W21" s="37">
        <v>4444</v>
      </c>
      <c r="X21" s="95"/>
      <c r="Y21" s="95"/>
      <c r="Z21" s="25" t="s">
        <v>91</v>
      </c>
      <c r="AA21" s="95"/>
      <c r="AB21" s="95"/>
      <c r="AC21" s="92" t="s">
        <v>90</v>
      </c>
      <c r="AD21" s="95"/>
    </row>
    <row r="22" spans="3:30" ht="6.6" customHeight="1" x14ac:dyDescent="0.25">
      <c r="C22" s="25"/>
      <c r="D22" s="70"/>
      <c r="E22" s="24"/>
      <c r="F22" s="70"/>
      <c r="G22" s="244"/>
      <c r="H22" s="24"/>
      <c r="I22" s="70"/>
      <c r="J22" s="244"/>
      <c r="K22" s="24"/>
      <c r="L22" s="24"/>
      <c r="M22" s="70"/>
      <c r="N22" s="24"/>
      <c r="O22" s="70"/>
      <c r="P22" s="244"/>
      <c r="Q22" s="24"/>
      <c r="R22" s="70"/>
      <c r="S22" s="216"/>
      <c r="T22" s="24"/>
      <c r="U22" s="95"/>
      <c r="V22" s="95"/>
      <c r="W22" s="24"/>
      <c r="X22" s="95"/>
      <c r="Y22" s="95"/>
      <c r="Z22" s="25"/>
      <c r="AA22" s="95"/>
      <c r="AB22" s="95"/>
      <c r="AC22" s="25"/>
      <c r="AD22" s="95"/>
    </row>
    <row r="23" spans="3:30" ht="10.5" customHeight="1" x14ac:dyDescent="0.25">
      <c r="C23" s="25">
        <v>1950</v>
      </c>
      <c r="D23" s="70"/>
      <c r="E23" s="37">
        <v>12436</v>
      </c>
      <c r="F23" s="70"/>
      <c r="G23" s="244"/>
      <c r="H23" s="37">
        <v>2730</v>
      </c>
      <c r="I23" s="70"/>
      <c r="J23" s="244"/>
      <c r="K23" s="37">
        <v>9884</v>
      </c>
      <c r="L23" s="37"/>
      <c r="M23" s="70"/>
      <c r="N23" s="24">
        <v>728</v>
      </c>
      <c r="O23" s="70"/>
      <c r="P23" s="244"/>
      <c r="Q23" s="24">
        <v>746</v>
      </c>
      <c r="R23" s="70"/>
      <c r="S23" s="216"/>
      <c r="T23" s="37">
        <v>16640</v>
      </c>
      <c r="U23" s="95"/>
      <c r="V23" s="95"/>
      <c r="W23" s="37">
        <v>6303</v>
      </c>
      <c r="X23" s="95"/>
      <c r="Y23" s="95"/>
      <c r="Z23" s="25" t="s">
        <v>91</v>
      </c>
      <c r="AA23" s="95"/>
      <c r="AB23" s="95"/>
      <c r="AC23" s="92" t="s">
        <v>90</v>
      </c>
      <c r="AD23" s="95"/>
    </row>
    <row r="24" spans="3:30" ht="10.5" customHeight="1" x14ac:dyDescent="0.25">
      <c r="C24" s="25">
        <v>1960</v>
      </c>
      <c r="D24" s="70"/>
      <c r="E24" s="37">
        <v>12203</v>
      </c>
      <c r="F24" s="70"/>
      <c r="G24" s="244"/>
      <c r="H24" s="37">
        <v>2255</v>
      </c>
      <c r="I24" s="70"/>
      <c r="J24" s="244"/>
      <c r="K24" s="37">
        <v>9173</v>
      </c>
      <c r="L24" s="37"/>
      <c r="M24" s="70"/>
      <c r="N24" s="24">
        <v>665</v>
      </c>
      <c r="O24" s="70"/>
      <c r="P24" s="244"/>
      <c r="Q24" s="24">
        <v>276</v>
      </c>
      <c r="R24" s="70"/>
      <c r="S24" s="216"/>
      <c r="T24" s="37">
        <v>15399</v>
      </c>
      <c r="U24" s="95"/>
      <c r="V24" s="95"/>
      <c r="W24" s="37">
        <v>7369</v>
      </c>
      <c r="X24" s="95"/>
      <c r="Y24" s="95"/>
      <c r="Z24" s="25" t="s">
        <v>91</v>
      </c>
      <c r="AA24" s="95"/>
      <c r="AB24" s="95"/>
      <c r="AC24" s="92" t="s">
        <v>90</v>
      </c>
      <c r="AD24" s="95"/>
    </row>
    <row r="25" spans="3:30" ht="10.5" customHeight="1" x14ac:dyDescent="0.25">
      <c r="C25" s="25">
        <v>1970</v>
      </c>
      <c r="D25" s="70"/>
      <c r="E25" s="37">
        <v>11279</v>
      </c>
      <c r="F25" s="70"/>
      <c r="G25" s="244"/>
      <c r="H25" s="24">
        <v>265</v>
      </c>
      <c r="I25" s="70"/>
      <c r="J25" s="244"/>
      <c r="K25" s="37">
        <v>6265</v>
      </c>
      <c r="L25" s="37"/>
      <c r="M25" s="70"/>
      <c r="N25" s="24">
        <v>501</v>
      </c>
      <c r="O25" s="70"/>
      <c r="P25" s="244"/>
      <c r="Q25" s="24">
        <v>158</v>
      </c>
      <c r="R25" s="70"/>
      <c r="S25" s="216"/>
      <c r="T25" s="37">
        <v>12203</v>
      </c>
      <c r="U25" s="95"/>
      <c r="V25" s="95"/>
      <c r="W25" s="37">
        <v>7520</v>
      </c>
      <c r="X25" s="95"/>
      <c r="Y25" s="95"/>
      <c r="Z25" s="25" t="s">
        <v>91</v>
      </c>
      <c r="AA25" s="95"/>
      <c r="AB25" s="95"/>
      <c r="AC25" s="92" t="s">
        <v>90</v>
      </c>
      <c r="AD25" s="95"/>
    </row>
    <row r="26" spans="3:30" ht="10.5" customHeight="1" x14ac:dyDescent="0.25">
      <c r="C26" s="25">
        <v>1980</v>
      </c>
      <c r="D26" s="70"/>
      <c r="E26" s="37">
        <v>11195</v>
      </c>
      <c r="F26" s="70"/>
      <c r="G26" s="244"/>
      <c r="H26" s="24">
        <v>182</v>
      </c>
      <c r="I26" s="70"/>
      <c r="J26" s="244"/>
      <c r="K26" s="37">
        <v>6082</v>
      </c>
      <c r="L26" s="37"/>
      <c r="M26" s="70"/>
      <c r="N26" s="24">
        <v>440</v>
      </c>
      <c r="O26" s="70"/>
      <c r="P26" s="244"/>
      <c r="Q26" s="24">
        <v>189</v>
      </c>
      <c r="R26" s="70"/>
      <c r="S26" s="216"/>
      <c r="T26" s="37">
        <v>12006</v>
      </c>
      <c r="U26" s="95"/>
      <c r="V26" s="95"/>
      <c r="W26" s="37">
        <v>7582</v>
      </c>
      <c r="X26" s="95"/>
      <c r="Y26" s="95"/>
      <c r="Z26" s="25" t="s">
        <v>91</v>
      </c>
      <c r="AA26" s="95"/>
      <c r="AB26" s="95"/>
      <c r="AC26" s="92" t="s">
        <v>90</v>
      </c>
      <c r="AD26" s="95"/>
    </row>
    <row r="27" spans="3:30" ht="10.5" customHeight="1" x14ac:dyDescent="0.25">
      <c r="C27" s="25">
        <v>1990</v>
      </c>
      <c r="D27" s="95">
        <v>4</v>
      </c>
      <c r="E27" s="37">
        <v>10801</v>
      </c>
      <c r="F27" s="95" t="s">
        <v>92</v>
      </c>
      <c r="G27" s="95"/>
      <c r="H27" s="92" t="s">
        <v>90</v>
      </c>
      <c r="I27" s="70"/>
      <c r="J27" s="244"/>
      <c r="K27" s="37">
        <v>5639</v>
      </c>
      <c r="L27" s="37"/>
      <c r="M27" s="70"/>
      <c r="N27" s="24">
        <v>317</v>
      </c>
      <c r="O27" s="95"/>
      <c r="P27" s="95"/>
      <c r="Q27" s="24">
        <v>75</v>
      </c>
      <c r="R27" s="70"/>
      <c r="S27" s="216"/>
      <c r="T27" s="37">
        <v>11193</v>
      </c>
      <c r="U27" s="95"/>
      <c r="V27" s="95"/>
      <c r="W27" s="37">
        <v>7382</v>
      </c>
      <c r="X27" s="95"/>
      <c r="Y27" s="95"/>
      <c r="Z27" s="37">
        <v>1207</v>
      </c>
      <c r="AA27" s="95"/>
      <c r="AB27" s="95"/>
      <c r="AC27" s="25" t="s">
        <v>91</v>
      </c>
      <c r="AD27" s="95"/>
    </row>
    <row r="28" spans="3:30" s="218" customFormat="1" ht="17.25" customHeight="1" x14ac:dyDescent="0.2">
      <c r="C28" s="219">
        <v>1991</v>
      </c>
      <c r="D28" s="220"/>
      <c r="E28" s="221">
        <v>10961</v>
      </c>
      <c r="F28" s="222" t="s">
        <v>546</v>
      </c>
      <c r="G28" s="222"/>
      <c r="H28" s="223" t="s">
        <v>90</v>
      </c>
      <c r="I28" s="220"/>
      <c r="J28" s="220"/>
      <c r="K28" s="221">
        <v>5820</v>
      </c>
      <c r="L28" s="221"/>
      <c r="M28" s="220"/>
      <c r="N28" s="221">
        <v>24</v>
      </c>
      <c r="O28" s="222">
        <v>9</v>
      </c>
      <c r="P28" s="222"/>
      <c r="Q28" s="224">
        <v>65</v>
      </c>
      <c r="R28" s="220"/>
      <c r="S28" s="220"/>
      <c r="T28" s="221">
        <v>11050</v>
      </c>
      <c r="U28" s="222"/>
      <c r="V28" s="222"/>
      <c r="W28" s="221">
        <v>7336</v>
      </c>
      <c r="X28" s="222"/>
      <c r="Y28" s="222"/>
      <c r="Z28" s="221">
        <v>1296</v>
      </c>
      <c r="AA28" s="222"/>
      <c r="AB28" s="222"/>
      <c r="AC28" s="221">
        <v>6576</v>
      </c>
      <c r="AD28" s="222"/>
    </row>
    <row r="29" spans="3:30" ht="10.5" customHeight="1" x14ac:dyDescent="0.25">
      <c r="C29" s="25">
        <v>1992</v>
      </c>
      <c r="D29" s="70"/>
      <c r="E29" s="37">
        <v>10899</v>
      </c>
      <c r="F29" s="95"/>
      <c r="G29" s="95"/>
      <c r="H29" s="92" t="s">
        <v>90</v>
      </c>
      <c r="I29" s="70"/>
      <c r="J29" s="244"/>
      <c r="K29" s="37">
        <v>5757</v>
      </c>
      <c r="L29" s="37"/>
      <c r="M29" s="70"/>
      <c r="N29" s="37">
        <v>24</v>
      </c>
      <c r="O29" s="95"/>
      <c r="P29" s="95"/>
      <c r="Q29" s="24">
        <v>65</v>
      </c>
      <c r="R29" s="70"/>
      <c r="S29" s="216"/>
      <c r="T29" s="37">
        <v>10988</v>
      </c>
      <c r="U29" s="95"/>
      <c r="V29" s="95"/>
      <c r="W29" s="37">
        <v>7352</v>
      </c>
      <c r="X29" s="95"/>
      <c r="Y29" s="95"/>
      <c r="Z29" s="37">
        <v>1314</v>
      </c>
      <c r="AA29" s="95"/>
      <c r="AB29" s="95"/>
      <c r="AC29" s="37">
        <v>6650</v>
      </c>
      <c r="AD29" s="95"/>
    </row>
    <row r="30" spans="3:30" ht="10.5" customHeight="1" x14ac:dyDescent="0.25">
      <c r="C30" s="25">
        <v>1993</v>
      </c>
      <c r="D30" s="70"/>
      <c r="E30" s="37">
        <v>9746</v>
      </c>
      <c r="F30" s="95">
        <v>10</v>
      </c>
      <c r="G30" s="95"/>
      <c r="H30" s="92" t="s">
        <v>90</v>
      </c>
      <c r="I30" s="70"/>
      <c r="J30" s="244"/>
      <c r="K30" s="37">
        <v>5712</v>
      </c>
      <c r="L30" s="37"/>
      <c r="M30" s="70"/>
      <c r="N30" s="37">
        <v>1077</v>
      </c>
      <c r="O30" s="95">
        <v>10</v>
      </c>
      <c r="P30" s="95"/>
      <c r="Q30" s="24">
        <v>65</v>
      </c>
      <c r="R30" s="70"/>
      <c r="S30" s="216"/>
      <c r="T30" s="37">
        <v>10888</v>
      </c>
      <c r="U30" s="95"/>
      <c r="V30" s="95"/>
      <c r="W30" s="37">
        <v>7359</v>
      </c>
      <c r="X30" s="95"/>
      <c r="Y30" s="95"/>
      <c r="Z30" s="37">
        <v>1321</v>
      </c>
      <c r="AA30" s="95"/>
      <c r="AB30" s="95"/>
      <c r="AC30" s="37">
        <v>6650</v>
      </c>
      <c r="AD30" s="95"/>
    </row>
    <row r="31" spans="3:30" ht="10.5" customHeight="1" x14ac:dyDescent="0.25">
      <c r="C31" s="25">
        <v>1994</v>
      </c>
      <c r="D31" s="70"/>
      <c r="E31" s="37">
        <v>9661</v>
      </c>
      <c r="F31" s="70"/>
      <c r="G31" s="244"/>
      <c r="H31" s="92" t="s">
        <v>90</v>
      </c>
      <c r="I31" s="70"/>
      <c r="J31" s="244"/>
      <c r="K31" s="37">
        <v>5640</v>
      </c>
      <c r="L31" s="37"/>
      <c r="M31" s="70"/>
      <c r="N31" s="37">
        <v>1077</v>
      </c>
      <c r="O31" s="70"/>
      <c r="P31" s="244"/>
      <c r="Q31" s="24">
        <v>65</v>
      </c>
      <c r="R31" s="70"/>
      <c r="S31" s="216"/>
      <c r="T31" s="37">
        <v>10803</v>
      </c>
      <c r="U31" s="95"/>
      <c r="V31" s="95"/>
      <c r="W31" s="37">
        <v>7266</v>
      </c>
      <c r="X31" s="95"/>
      <c r="Y31" s="95"/>
      <c r="Z31" s="37">
        <v>1354</v>
      </c>
      <c r="AA31" s="95"/>
      <c r="AB31" s="95"/>
      <c r="AC31" s="37">
        <v>6780</v>
      </c>
      <c r="AD31" s="95"/>
    </row>
    <row r="32" spans="3:30" ht="10.5" customHeight="1" x14ac:dyDescent="0.25">
      <c r="C32" s="25">
        <v>1995</v>
      </c>
      <c r="D32" s="70"/>
      <c r="E32" s="37">
        <v>9782</v>
      </c>
      <c r="F32" s="70"/>
      <c r="G32" s="244"/>
      <c r="H32" s="92" t="s">
        <v>90</v>
      </c>
      <c r="I32" s="70"/>
      <c r="J32" s="244"/>
      <c r="K32" s="37">
        <v>5540</v>
      </c>
      <c r="L32" s="37"/>
      <c r="M32" s="70"/>
      <c r="N32" s="37">
        <v>1077</v>
      </c>
      <c r="O32" s="70"/>
      <c r="P32" s="244"/>
      <c r="Q32" s="24">
        <v>66</v>
      </c>
      <c r="R32" s="70"/>
      <c r="S32" s="216"/>
      <c r="T32" s="37">
        <v>10925</v>
      </c>
      <c r="U32" s="95"/>
      <c r="V32" s="95"/>
      <c r="W32" s="37">
        <v>7402</v>
      </c>
      <c r="X32" s="95"/>
      <c r="Y32" s="95"/>
      <c r="Z32" s="37">
        <v>1449</v>
      </c>
      <c r="AA32" s="95"/>
      <c r="AB32" s="95"/>
      <c r="AC32" s="37">
        <v>6927</v>
      </c>
      <c r="AD32" s="95"/>
    </row>
    <row r="33" spans="3:30" s="218" customFormat="1" ht="17.25" customHeight="1" x14ac:dyDescent="0.2">
      <c r="C33" s="219">
        <v>1996</v>
      </c>
      <c r="D33" s="220"/>
      <c r="E33" s="221">
        <v>9821</v>
      </c>
      <c r="F33" s="220"/>
      <c r="G33" s="220"/>
      <c r="H33" s="223" t="s">
        <v>90</v>
      </c>
      <c r="I33" s="220"/>
      <c r="J33" s="220"/>
      <c r="K33" s="219" t="s">
        <v>91</v>
      </c>
      <c r="L33" s="219"/>
      <c r="M33" s="225"/>
      <c r="N33" s="221">
        <v>1077</v>
      </c>
      <c r="O33" s="220"/>
      <c r="P33" s="220"/>
      <c r="Q33" s="224">
        <v>66</v>
      </c>
      <c r="R33" s="220"/>
      <c r="S33" s="220"/>
      <c r="T33" s="221">
        <v>10964</v>
      </c>
      <c r="U33" s="222"/>
      <c r="V33" s="222"/>
      <c r="W33" s="221">
        <v>7470</v>
      </c>
      <c r="X33" s="222"/>
      <c r="Y33" s="222"/>
      <c r="Z33" s="221">
        <v>1466</v>
      </c>
      <c r="AA33" s="222"/>
      <c r="AB33" s="222"/>
      <c r="AC33" s="221">
        <v>7042</v>
      </c>
      <c r="AD33" s="222"/>
    </row>
    <row r="34" spans="3:30" ht="10.5" customHeight="1" x14ac:dyDescent="0.25">
      <c r="C34" s="25">
        <v>1997</v>
      </c>
      <c r="D34" s="70"/>
      <c r="E34" s="37">
        <v>9798</v>
      </c>
      <c r="F34" s="70"/>
      <c r="G34" s="244"/>
      <c r="H34" s="92" t="s">
        <v>90</v>
      </c>
      <c r="I34" s="70"/>
      <c r="J34" s="244"/>
      <c r="K34" s="25" t="s">
        <v>91</v>
      </c>
      <c r="L34" s="25"/>
      <c r="M34" s="130"/>
      <c r="N34" s="37">
        <v>1077</v>
      </c>
      <c r="O34" s="70"/>
      <c r="P34" s="244"/>
      <c r="Q34" s="24">
        <v>66</v>
      </c>
      <c r="R34" s="70"/>
      <c r="S34" s="216"/>
      <c r="T34" s="37">
        <v>10941</v>
      </c>
      <c r="U34" s="95"/>
      <c r="V34" s="95"/>
      <c r="W34" s="37">
        <v>7445</v>
      </c>
      <c r="X34" s="95"/>
      <c r="Y34" s="95"/>
      <c r="Z34" s="37">
        <v>1510</v>
      </c>
      <c r="AA34" s="95"/>
      <c r="AB34" s="95"/>
      <c r="AC34" s="37">
        <v>7256</v>
      </c>
      <c r="AD34" s="95"/>
    </row>
    <row r="35" spans="3:30" ht="10.5" customHeight="1" x14ac:dyDescent="0.25">
      <c r="C35" s="25">
        <v>1998</v>
      </c>
      <c r="D35" s="70"/>
      <c r="E35" s="37">
        <v>9855</v>
      </c>
      <c r="F35" s="70"/>
      <c r="G35" s="244"/>
      <c r="H35" s="92" t="s">
        <v>90</v>
      </c>
      <c r="I35" s="70"/>
      <c r="J35" s="244"/>
      <c r="K35" s="25" t="s">
        <v>91</v>
      </c>
      <c r="L35" s="25"/>
      <c r="M35" s="130"/>
      <c r="N35" s="37">
        <v>1077</v>
      </c>
      <c r="O35" s="70"/>
      <c r="P35" s="244"/>
      <c r="Q35" s="24">
        <v>65</v>
      </c>
      <c r="R35" s="70"/>
      <c r="S35" s="216"/>
      <c r="T35" s="37">
        <v>10997</v>
      </c>
      <c r="U35" s="95"/>
      <c r="V35" s="95"/>
      <c r="W35" s="37">
        <v>7444</v>
      </c>
      <c r="X35" s="95"/>
      <c r="Y35" s="95"/>
      <c r="Z35" s="37">
        <v>1535</v>
      </c>
      <c r="AA35" s="95"/>
      <c r="AB35" s="95"/>
      <c r="AC35" s="37">
        <v>7405</v>
      </c>
      <c r="AD35" s="95"/>
    </row>
    <row r="36" spans="3:30" ht="10.5" customHeight="1" x14ac:dyDescent="0.25">
      <c r="C36" s="25">
        <v>1999</v>
      </c>
      <c r="D36" s="70"/>
      <c r="E36" s="37">
        <v>9884</v>
      </c>
      <c r="F36" s="70"/>
      <c r="G36" s="244"/>
      <c r="H36" s="92" t="s">
        <v>90</v>
      </c>
      <c r="I36" s="70"/>
      <c r="J36" s="244"/>
      <c r="K36" s="25" t="s">
        <v>91</v>
      </c>
      <c r="L36" s="25"/>
      <c r="M36" s="130"/>
      <c r="N36" s="37">
        <v>1095</v>
      </c>
      <c r="O36" s="70"/>
      <c r="P36" s="244"/>
      <c r="Q36" s="24">
        <v>65</v>
      </c>
      <c r="R36" s="70"/>
      <c r="S36" s="216"/>
      <c r="T36" s="37">
        <v>11044</v>
      </c>
      <c r="U36" s="95"/>
      <c r="V36" s="95"/>
      <c r="W36" s="37">
        <v>7474</v>
      </c>
      <c r="X36" s="95"/>
      <c r="Y36" s="95"/>
      <c r="Z36" s="37">
        <v>1575</v>
      </c>
      <c r="AA36" s="35"/>
      <c r="AB36" s="35"/>
      <c r="AC36" s="37">
        <v>7468</v>
      </c>
      <c r="AD36" s="35"/>
    </row>
    <row r="37" spans="3:30" ht="10.5" customHeight="1" x14ac:dyDescent="0.25">
      <c r="C37" s="25">
        <v>2000</v>
      </c>
      <c r="D37" s="70"/>
      <c r="E37" s="37">
        <v>9877</v>
      </c>
      <c r="F37" s="70"/>
      <c r="G37" s="244"/>
      <c r="H37" s="92" t="s">
        <v>90</v>
      </c>
      <c r="I37" s="70"/>
      <c r="J37" s="244"/>
      <c r="K37" s="25" t="s">
        <v>91</v>
      </c>
      <c r="L37" s="25"/>
      <c r="M37" s="130"/>
      <c r="N37" s="37">
        <v>1095</v>
      </c>
      <c r="O37" s="70"/>
      <c r="P37" s="244"/>
      <c r="Q37" s="24">
        <v>65</v>
      </c>
      <c r="R37" s="70"/>
      <c r="S37" s="216"/>
      <c r="T37" s="37">
        <v>11037</v>
      </c>
      <c r="U37" s="95"/>
      <c r="V37" s="95"/>
      <c r="W37" s="37">
        <v>7487</v>
      </c>
      <c r="X37" s="95"/>
      <c r="Y37" s="95"/>
      <c r="Z37" s="37">
        <v>1709</v>
      </c>
      <c r="AA37" s="95"/>
      <c r="AB37" s="95"/>
      <c r="AC37" s="37">
        <v>7508</v>
      </c>
      <c r="AD37" s="95"/>
    </row>
    <row r="38" spans="3:30" s="218" customFormat="1" ht="17.25" customHeight="1" x14ac:dyDescent="0.2">
      <c r="C38" s="219">
        <v>2001</v>
      </c>
      <c r="D38" s="220"/>
      <c r="E38" s="221">
        <v>9865</v>
      </c>
      <c r="F38" s="220"/>
      <c r="G38" s="220"/>
      <c r="H38" s="223" t="s">
        <v>90</v>
      </c>
      <c r="I38" s="220"/>
      <c r="J38" s="220"/>
      <c r="K38" s="219" t="s">
        <v>91</v>
      </c>
      <c r="L38" s="219"/>
      <c r="M38" s="225"/>
      <c r="N38" s="221">
        <v>1091</v>
      </c>
      <c r="O38" s="220"/>
      <c r="P38" s="220"/>
      <c r="Q38" s="224">
        <v>65</v>
      </c>
      <c r="R38" s="220"/>
      <c r="S38" s="220"/>
      <c r="T38" s="221">
        <v>11021</v>
      </c>
      <c r="U38" s="222"/>
      <c r="V38" s="222"/>
      <c r="W38" s="221">
        <v>7681</v>
      </c>
      <c r="X38" s="222"/>
      <c r="Y38" s="222"/>
      <c r="Z38" s="221">
        <v>1719</v>
      </c>
      <c r="AA38" s="222"/>
      <c r="AB38" s="222"/>
      <c r="AC38" s="221">
        <v>7548</v>
      </c>
      <c r="AD38" s="226"/>
    </row>
    <row r="39" spans="3:30" ht="10.5" customHeight="1" x14ac:dyDescent="0.25">
      <c r="C39" s="25">
        <v>2002</v>
      </c>
      <c r="D39" s="70"/>
      <c r="E39" s="37">
        <v>9940</v>
      </c>
      <c r="F39" s="70"/>
      <c r="G39" s="244"/>
      <c r="H39" s="92" t="s">
        <v>90</v>
      </c>
      <c r="I39" s="70"/>
      <c r="J39" s="244"/>
      <c r="K39" s="25" t="s">
        <v>91</v>
      </c>
      <c r="L39" s="25"/>
      <c r="M39" s="130"/>
      <c r="N39" s="37">
        <v>1090</v>
      </c>
      <c r="O39" s="70"/>
      <c r="P39" s="244"/>
      <c r="Q39" s="24">
        <v>65</v>
      </c>
      <c r="R39" s="70"/>
      <c r="S39" s="216"/>
      <c r="T39" s="37">
        <v>11095</v>
      </c>
      <c r="U39" s="95"/>
      <c r="V39" s="95"/>
      <c r="W39" s="37">
        <v>7758</v>
      </c>
      <c r="X39" s="95"/>
      <c r="Y39" s="95"/>
      <c r="Z39" s="37">
        <v>1740</v>
      </c>
      <c r="AA39" s="95"/>
      <c r="AB39" s="95"/>
      <c r="AC39" s="37">
        <v>7570</v>
      </c>
      <c r="AD39" s="35"/>
    </row>
    <row r="40" spans="3:30" ht="10.5" customHeight="1" x14ac:dyDescent="0.25">
      <c r="C40" s="25">
        <v>2003</v>
      </c>
      <c r="D40" s="70"/>
      <c r="E40" s="37">
        <v>9882</v>
      </c>
      <c r="F40" s="70"/>
      <c r="G40" s="244"/>
      <c r="H40" s="92" t="s">
        <v>90</v>
      </c>
      <c r="I40" s="70"/>
      <c r="J40" s="244"/>
      <c r="K40" s="25" t="s">
        <v>91</v>
      </c>
      <c r="L40" s="25"/>
      <c r="M40" s="130"/>
      <c r="N40" s="37">
        <v>1090</v>
      </c>
      <c r="O40" s="70"/>
      <c r="P40" s="244"/>
      <c r="Q40" s="24">
        <v>65</v>
      </c>
      <c r="R40" s="70"/>
      <c r="S40" s="216"/>
      <c r="T40" s="37">
        <v>11037</v>
      </c>
      <c r="U40" s="95"/>
      <c r="V40" s="95"/>
      <c r="W40" s="37">
        <v>7739</v>
      </c>
      <c r="X40" s="95"/>
      <c r="Y40" s="95"/>
      <c r="Z40" s="37">
        <v>1768</v>
      </c>
      <c r="AA40" s="95"/>
      <c r="AB40" s="95"/>
      <c r="AC40" s="37">
        <v>7682</v>
      </c>
      <c r="AD40" s="35"/>
    </row>
    <row r="41" spans="3:30" ht="10.5" customHeight="1" x14ac:dyDescent="0.25">
      <c r="C41" s="25">
        <v>2004</v>
      </c>
      <c r="D41" s="70"/>
      <c r="E41" s="37">
        <v>9895</v>
      </c>
      <c r="F41" s="70"/>
      <c r="G41" s="244"/>
      <c r="H41" s="92" t="s">
        <v>90</v>
      </c>
      <c r="I41" s="70"/>
      <c r="J41" s="244"/>
      <c r="K41" s="25" t="s">
        <v>91</v>
      </c>
      <c r="L41" s="25"/>
      <c r="M41" s="130"/>
      <c r="N41" s="37">
        <v>1090</v>
      </c>
      <c r="O41" s="70"/>
      <c r="P41" s="244"/>
      <c r="Q41" s="24">
        <v>65</v>
      </c>
      <c r="R41" s="70"/>
      <c r="S41" s="216"/>
      <c r="T41" s="37">
        <v>11050</v>
      </c>
      <c r="U41" s="95"/>
      <c r="V41" s="95"/>
      <c r="W41" s="37">
        <v>7745</v>
      </c>
      <c r="X41" s="95"/>
      <c r="Y41" s="95"/>
      <c r="Z41" s="37">
        <v>1793</v>
      </c>
      <c r="AA41" s="95"/>
      <c r="AB41" s="95"/>
      <c r="AC41" s="37">
        <v>7675</v>
      </c>
      <c r="AD41" s="35"/>
    </row>
    <row r="42" spans="3:30" ht="10.5" customHeight="1" x14ac:dyDescent="0.25">
      <c r="C42" s="25">
        <v>2005</v>
      </c>
      <c r="D42" s="70"/>
      <c r="E42" s="37">
        <v>9867</v>
      </c>
      <c r="F42" s="70"/>
      <c r="G42" s="244"/>
      <c r="H42" s="92" t="s">
        <v>90</v>
      </c>
      <c r="I42" s="70"/>
      <c r="J42" s="244"/>
      <c r="K42" s="25" t="s">
        <v>91</v>
      </c>
      <c r="L42" s="25"/>
      <c r="M42" s="130"/>
      <c r="N42" s="37">
        <v>1085</v>
      </c>
      <c r="O42" s="70"/>
      <c r="P42" s="244"/>
      <c r="Q42" s="24">
        <v>65</v>
      </c>
      <c r="R42" s="70"/>
      <c r="S42" s="216"/>
      <c r="T42" s="37">
        <v>11017</v>
      </c>
      <c r="U42" s="95"/>
      <c r="V42" s="95"/>
      <c r="W42" s="37">
        <v>7737</v>
      </c>
      <c r="X42" s="95"/>
      <c r="Y42" s="95"/>
      <c r="Z42" s="37">
        <v>1785</v>
      </c>
      <c r="AA42" s="95"/>
      <c r="AB42" s="95"/>
      <c r="AC42" s="37">
        <v>7775</v>
      </c>
      <c r="AD42" s="35"/>
    </row>
    <row r="43" spans="3:30" s="218" customFormat="1" ht="17.25" customHeight="1" x14ac:dyDescent="0.2">
      <c r="C43" s="219">
        <v>2006</v>
      </c>
      <c r="D43" s="220"/>
      <c r="E43" s="221">
        <v>9869</v>
      </c>
      <c r="F43" s="220"/>
      <c r="G43" s="220"/>
      <c r="H43" s="223" t="s">
        <v>90</v>
      </c>
      <c r="I43" s="220"/>
      <c r="J43" s="220"/>
      <c r="K43" s="219" t="s">
        <v>91</v>
      </c>
      <c r="L43" s="219"/>
      <c r="M43" s="225"/>
      <c r="N43" s="221">
        <v>1086</v>
      </c>
      <c r="O43" s="220"/>
      <c r="P43" s="220"/>
      <c r="Q43" s="224">
        <v>65</v>
      </c>
      <c r="R43" s="220"/>
      <c r="S43" s="220"/>
      <c r="T43" s="221">
        <v>11020</v>
      </c>
      <c r="U43" s="222"/>
      <c r="V43" s="222"/>
      <c r="W43" s="221">
        <v>7749</v>
      </c>
      <c r="X43" s="222"/>
      <c r="Y43" s="222"/>
      <c r="Z43" s="221">
        <v>1804</v>
      </c>
      <c r="AA43" s="222"/>
      <c r="AB43" s="222"/>
      <c r="AC43" s="221">
        <v>7728</v>
      </c>
      <c r="AD43" s="226"/>
    </row>
    <row r="44" spans="3:30" ht="10.5" customHeight="1" x14ac:dyDescent="0.25">
      <c r="C44" s="25">
        <v>2007</v>
      </c>
      <c r="D44" s="70"/>
      <c r="E44" s="37">
        <v>9821</v>
      </c>
      <c r="F44" s="70"/>
      <c r="G44" s="244"/>
      <c r="H44" s="92" t="s">
        <v>90</v>
      </c>
      <c r="I44" s="70"/>
      <c r="J44" s="244"/>
      <c r="K44" s="25" t="s">
        <v>91</v>
      </c>
      <c r="L44" s="25"/>
      <c r="M44" s="130"/>
      <c r="N44" s="37">
        <v>1086</v>
      </c>
      <c r="O44" s="70"/>
      <c r="P44" s="244"/>
      <c r="Q44" s="24">
        <v>65</v>
      </c>
      <c r="R44" s="70"/>
      <c r="S44" s="216"/>
      <c r="T44" s="37">
        <v>10972</v>
      </c>
      <c r="U44" s="95"/>
      <c r="V44" s="95"/>
      <c r="W44" s="37">
        <v>7848</v>
      </c>
      <c r="X44" s="95"/>
      <c r="Y44" s="95"/>
      <c r="Z44" s="37">
        <v>1807</v>
      </c>
      <c r="AA44" s="95"/>
      <c r="AB44" s="95"/>
      <c r="AC44" s="37">
        <v>7847</v>
      </c>
      <c r="AD44" s="35"/>
    </row>
    <row r="45" spans="3:30" ht="10.5" customHeight="1" x14ac:dyDescent="0.25">
      <c r="C45" s="25">
        <v>2008</v>
      </c>
      <c r="D45" s="70"/>
      <c r="E45" s="37">
        <v>9840</v>
      </c>
      <c r="F45" s="70"/>
      <c r="G45" s="244"/>
      <c r="H45" s="92" t="s">
        <v>90</v>
      </c>
      <c r="I45" s="70"/>
      <c r="J45" s="244"/>
      <c r="K45" s="25" t="s">
        <v>91</v>
      </c>
      <c r="L45" s="25"/>
      <c r="M45" s="130"/>
      <c r="N45" s="37">
        <v>1127</v>
      </c>
      <c r="O45" s="70"/>
      <c r="P45" s="244"/>
      <c r="Q45" s="24">
        <v>65</v>
      </c>
      <c r="R45" s="70"/>
      <c r="S45" s="216"/>
      <c r="T45" s="37">
        <v>11032</v>
      </c>
      <c r="U45" s="95"/>
      <c r="V45" s="95"/>
      <c r="W45" s="37">
        <v>7867</v>
      </c>
      <c r="X45" s="95"/>
      <c r="Y45" s="95"/>
      <c r="Z45" s="37">
        <v>1827</v>
      </c>
      <c r="AA45" s="95"/>
      <c r="AB45" s="95"/>
      <c r="AC45" s="37">
        <v>7840</v>
      </c>
      <c r="AD45" s="95"/>
    </row>
    <row r="46" spans="3:30" ht="10.5" customHeight="1" x14ac:dyDescent="0.25">
      <c r="C46" s="25">
        <v>2009</v>
      </c>
      <c r="D46" s="70"/>
      <c r="E46" s="37">
        <v>9957</v>
      </c>
      <c r="F46" s="95"/>
      <c r="G46" s="95"/>
      <c r="H46" s="92" t="s">
        <v>90</v>
      </c>
      <c r="I46" s="70"/>
      <c r="J46" s="244"/>
      <c r="K46" s="25" t="s">
        <v>91</v>
      </c>
      <c r="L46" s="25"/>
      <c r="M46" s="130"/>
      <c r="N46" s="37">
        <v>1127</v>
      </c>
      <c r="O46" s="70"/>
      <c r="P46" s="244"/>
      <c r="Q46" s="24">
        <v>65</v>
      </c>
      <c r="R46" s="70"/>
      <c r="S46" s="216"/>
      <c r="T46" s="37">
        <v>11149</v>
      </c>
      <c r="U46" s="95"/>
      <c r="V46" s="95"/>
      <c r="W46" s="37">
        <v>7963</v>
      </c>
      <c r="X46" s="95"/>
      <c r="Y46" s="95"/>
      <c r="Z46" s="37">
        <v>1842</v>
      </c>
      <c r="AA46" s="95"/>
      <c r="AB46" s="95"/>
      <c r="AC46" s="37">
        <v>7828</v>
      </c>
      <c r="AD46" s="95"/>
    </row>
    <row r="47" spans="3:30" ht="10.5" customHeight="1" x14ac:dyDescent="0.25">
      <c r="C47" s="25">
        <v>2010</v>
      </c>
      <c r="D47" s="70"/>
      <c r="E47" s="37">
        <v>9968</v>
      </c>
      <c r="F47" s="95"/>
      <c r="G47" s="95"/>
      <c r="H47" s="92" t="s">
        <v>90</v>
      </c>
      <c r="I47" s="70"/>
      <c r="J47" s="244"/>
      <c r="K47" s="25" t="s">
        <v>91</v>
      </c>
      <c r="L47" s="25"/>
      <c r="M47" s="130"/>
      <c r="N47" s="37">
        <v>1127</v>
      </c>
      <c r="O47" s="70"/>
      <c r="P47" s="244"/>
      <c r="Q47" s="24">
        <v>65</v>
      </c>
      <c r="R47" s="70"/>
      <c r="S47" s="216"/>
      <c r="T47" s="37">
        <v>11160</v>
      </c>
      <c r="U47" s="95"/>
      <c r="V47" s="95"/>
      <c r="W47" s="37">
        <v>7965</v>
      </c>
      <c r="X47" s="95"/>
      <c r="Y47" s="95"/>
      <c r="Z47" s="37">
        <v>1865</v>
      </c>
      <c r="AA47" s="95"/>
      <c r="AB47" s="95"/>
      <c r="AC47" s="37">
        <v>7838</v>
      </c>
      <c r="AD47" s="95"/>
    </row>
    <row r="48" spans="3:30" s="218" customFormat="1" ht="17.25" customHeight="1" x14ac:dyDescent="0.2">
      <c r="C48" s="219">
        <v>2011</v>
      </c>
      <c r="D48" s="220"/>
      <c r="E48" s="221">
        <v>10014</v>
      </c>
      <c r="F48" s="220"/>
      <c r="G48" s="220"/>
      <c r="H48" s="223" t="s">
        <v>90</v>
      </c>
      <c r="I48" s="220"/>
      <c r="J48" s="220"/>
      <c r="K48" s="219" t="s">
        <v>91</v>
      </c>
      <c r="L48" s="219"/>
      <c r="M48" s="225"/>
      <c r="N48" s="221">
        <v>1127</v>
      </c>
      <c r="O48" s="220"/>
      <c r="P48" s="220"/>
      <c r="Q48" s="224">
        <v>65</v>
      </c>
      <c r="R48" s="220"/>
      <c r="S48" s="220"/>
      <c r="T48" s="221">
        <v>11206</v>
      </c>
      <c r="U48" s="222"/>
      <c r="V48" s="222"/>
      <c r="W48" s="221">
        <v>8119</v>
      </c>
      <c r="X48" s="222"/>
      <c r="Y48" s="222"/>
      <c r="Z48" s="221">
        <v>1886</v>
      </c>
      <c r="AA48" s="222"/>
      <c r="AB48" s="222"/>
      <c r="AC48" s="221">
        <v>7878</v>
      </c>
      <c r="AD48" s="222"/>
    </row>
    <row r="49" spans="2:32" s="218" customFormat="1" ht="10.5" customHeight="1" x14ac:dyDescent="0.2">
      <c r="C49" s="219">
        <v>2012</v>
      </c>
      <c r="D49" s="220"/>
      <c r="E49" s="221">
        <v>9944</v>
      </c>
      <c r="F49" s="220"/>
      <c r="G49" s="220"/>
      <c r="H49" s="223" t="s">
        <v>90</v>
      </c>
      <c r="I49" s="220"/>
      <c r="J49" s="220"/>
      <c r="K49" s="219" t="s">
        <v>91</v>
      </c>
      <c r="L49" s="219"/>
      <c r="M49" s="225"/>
      <c r="N49" s="221">
        <v>1127</v>
      </c>
      <c r="O49" s="220"/>
      <c r="P49" s="220"/>
      <c r="Q49" s="224">
        <v>65</v>
      </c>
      <c r="R49" s="220"/>
      <c r="S49" s="220"/>
      <c r="T49" s="221">
        <v>11136.2</v>
      </c>
      <c r="U49" s="222"/>
      <c r="V49" s="222"/>
      <c r="W49" s="221">
        <v>8194.2000000000007</v>
      </c>
      <c r="X49" s="222"/>
      <c r="Y49" s="222"/>
      <c r="Z49" s="221">
        <v>1946.6</v>
      </c>
      <c r="AA49" s="222"/>
      <c r="AB49" s="222"/>
      <c r="AC49" s="221">
        <v>7907.8</v>
      </c>
      <c r="AD49" s="222"/>
    </row>
    <row r="50" spans="2:32" s="218" customFormat="1" ht="10.5" customHeight="1" x14ac:dyDescent="0.2">
      <c r="C50" s="219">
        <v>2013</v>
      </c>
      <c r="D50" s="220"/>
      <c r="E50" s="221">
        <v>9765</v>
      </c>
      <c r="F50" s="220"/>
      <c r="G50" s="220"/>
      <c r="H50" s="223" t="s">
        <v>90</v>
      </c>
      <c r="I50" s="220"/>
      <c r="J50" s="220"/>
      <c r="K50" s="219" t="s">
        <v>91</v>
      </c>
      <c r="L50" s="219"/>
      <c r="M50" s="225"/>
      <c r="N50" s="221">
        <v>1127</v>
      </c>
      <c r="O50" s="220"/>
      <c r="P50" s="220"/>
      <c r="Q50" s="224">
        <v>65</v>
      </c>
      <c r="R50" s="220"/>
      <c r="S50" s="220"/>
      <c r="T50" s="221">
        <v>10957.2</v>
      </c>
      <c r="U50" s="222"/>
      <c r="V50" s="222"/>
      <c r="W50" s="221">
        <v>8214.2000000000007</v>
      </c>
      <c r="X50" s="222"/>
      <c r="Y50" s="222"/>
      <c r="Z50" s="221">
        <v>1947.6</v>
      </c>
      <c r="AA50" s="222"/>
      <c r="AB50" s="222"/>
      <c r="AC50" s="221">
        <v>7902.8</v>
      </c>
      <c r="AD50" s="222"/>
      <c r="AF50" s="394"/>
    </row>
    <row r="51" spans="2:32" s="218" customFormat="1" ht="17.25" customHeight="1" x14ac:dyDescent="0.2">
      <c r="C51" s="219">
        <v>2014</v>
      </c>
      <c r="D51" s="220"/>
      <c r="E51" s="221">
        <v>9689</v>
      </c>
      <c r="F51" s="220"/>
      <c r="G51" s="220"/>
      <c r="H51" s="223" t="s">
        <v>90</v>
      </c>
      <c r="I51" s="220"/>
      <c r="J51" s="220"/>
      <c r="K51" s="219" t="s">
        <v>91</v>
      </c>
      <c r="L51" s="219"/>
      <c r="M51" s="225"/>
      <c r="N51" s="221">
        <v>1127</v>
      </c>
      <c r="O51" s="220"/>
      <c r="P51" s="220"/>
      <c r="Q51" s="224">
        <v>65</v>
      </c>
      <c r="R51" s="220"/>
      <c r="S51" s="220"/>
      <c r="T51" s="221">
        <v>10881.2</v>
      </c>
      <c r="U51" s="222"/>
      <c r="V51" s="222"/>
      <c r="W51" s="221">
        <v>8232.2000000000007</v>
      </c>
      <c r="X51" s="222"/>
      <c r="Y51" s="222"/>
      <c r="Z51" s="221">
        <v>1949.6</v>
      </c>
      <c r="AA51" s="222"/>
      <c r="AB51" s="222"/>
      <c r="AC51" s="221">
        <v>7935.8</v>
      </c>
      <c r="AD51" s="222"/>
      <c r="AF51" s="394"/>
    </row>
    <row r="52" spans="2:32" ht="6.6" customHeight="1" x14ac:dyDescent="0.25">
      <c r="B52" s="21"/>
      <c r="C52" s="21"/>
      <c r="D52" s="21"/>
      <c r="E52" s="21"/>
      <c r="F52" s="21"/>
      <c r="G52" s="21"/>
      <c r="H52" s="21"/>
      <c r="I52" s="21"/>
      <c r="J52" s="21"/>
      <c r="K52" s="21"/>
      <c r="L52" s="21"/>
      <c r="N52" s="21"/>
      <c r="O52" s="21"/>
      <c r="P52" s="21"/>
      <c r="Q52" s="21"/>
      <c r="R52" s="21"/>
      <c r="S52" s="21"/>
      <c r="T52" s="21"/>
      <c r="U52" s="21"/>
      <c r="V52" s="21"/>
      <c r="W52" s="21"/>
      <c r="X52" s="21"/>
      <c r="Y52" s="21"/>
      <c r="Z52" s="21"/>
      <c r="AA52" s="21"/>
      <c r="AB52" s="21"/>
      <c r="AC52" s="21"/>
      <c r="AD52" s="21"/>
    </row>
    <row r="53" spans="2:32" ht="14.25" customHeight="1" x14ac:dyDescent="0.25">
      <c r="B53" s="602" t="s">
        <v>94</v>
      </c>
      <c r="C53" s="602"/>
      <c r="D53" s="602"/>
      <c r="E53" s="624" t="s">
        <v>95</v>
      </c>
      <c r="F53" s="624"/>
      <c r="G53" s="624"/>
      <c r="H53" s="624"/>
      <c r="I53" s="624"/>
      <c r="J53" s="624"/>
      <c r="K53" s="624"/>
      <c r="L53" s="624"/>
      <c r="M53" s="624"/>
      <c r="N53" s="624"/>
      <c r="O53" s="624"/>
      <c r="P53" s="624"/>
      <c r="Q53" s="624"/>
      <c r="R53" s="624"/>
      <c r="S53" s="624"/>
      <c r="T53" s="624"/>
      <c r="U53" s="624"/>
      <c r="V53" s="624"/>
      <c r="W53" s="624"/>
      <c r="X53" s="624"/>
      <c r="Y53" s="624"/>
      <c r="Z53" s="625"/>
      <c r="AA53" s="625"/>
      <c r="AB53" s="625"/>
      <c r="AC53" s="625"/>
      <c r="AD53" s="625"/>
    </row>
    <row r="54" spans="2:32" ht="14.25" customHeight="1" x14ac:dyDescent="0.25">
      <c r="B54" s="602"/>
      <c r="C54" s="602"/>
      <c r="D54" s="602"/>
      <c r="E54" s="626" t="s">
        <v>96</v>
      </c>
      <c r="F54" s="627"/>
      <c r="G54" s="627"/>
      <c r="H54" s="627"/>
      <c r="I54" s="627"/>
      <c r="J54" s="627"/>
      <c r="K54" s="627"/>
      <c r="L54" s="627"/>
      <c r="M54" s="256"/>
      <c r="N54" s="624" t="s">
        <v>97</v>
      </c>
      <c r="O54" s="624"/>
      <c r="P54" s="624"/>
      <c r="Q54" s="624"/>
      <c r="R54" s="624"/>
      <c r="S54" s="257"/>
      <c r="T54" s="255" t="s">
        <v>98</v>
      </c>
      <c r="U54" s="275"/>
      <c r="V54" s="258"/>
      <c r="W54" s="626" t="s">
        <v>99</v>
      </c>
      <c r="X54" s="627"/>
      <c r="Y54" s="627"/>
      <c r="Z54" s="627"/>
      <c r="AA54" s="627"/>
      <c r="AB54" s="627"/>
      <c r="AC54" s="627"/>
      <c r="AD54" s="627"/>
    </row>
    <row r="55" spans="2:32" ht="48" customHeight="1" x14ac:dyDescent="0.25">
      <c r="B55" s="602"/>
      <c r="C55" s="602"/>
      <c r="D55" s="602"/>
      <c r="E55" s="577" t="s">
        <v>100</v>
      </c>
      <c r="F55" s="577"/>
      <c r="G55" s="230"/>
      <c r="H55" s="577" t="s">
        <v>101</v>
      </c>
      <c r="I55" s="577"/>
      <c r="J55" s="230"/>
      <c r="K55" s="577" t="s">
        <v>102</v>
      </c>
      <c r="L55" s="577"/>
      <c r="M55" s="230"/>
      <c r="N55" s="577" t="s">
        <v>100</v>
      </c>
      <c r="O55" s="577"/>
      <c r="P55" s="230"/>
      <c r="Q55" s="577" t="s">
        <v>101</v>
      </c>
      <c r="R55" s="577"/>
      <c r="S55" s="230"/>
      <c r="T55" s="259"/>
      <c r="U55" s="259"/>
      <c r="V55" s="276"/>
      <c r="W55" s="577" t="s">
        <v>103</v>
      </c>
      <c r="X55" s="629"/>
      <c r="Y55" s="265"/>
      <c r="Z55" s="577" t="s">
        <v>104</v>
      </c>
      <c r="AA55" s="629"/>
      <c r="AB55" s="265"/>
      <c r="AC55" s="577" t="s">
        <v>105</v>
      </c>
      <c r="AD55" s="629"/>
    </row>
    <row r="56" spans="2:32" ht="14.25" customHeight="1" x14ac:dyDescent="0.25">
      <c r="B56" s="602"/>
      <c r="C56" s="602"/>
      <c r="D56" s="602"/>
      <c r="E56" s="624" t="s">
        <v>106</v>
      </c>
      <c r="F56" s="624"/>
      <c r="G56" s="610"/>
      <c r="H56" s="624"/>
      <c r="I56" s="624"/>
      <c r="J56" s="610"/>
      <c r="K56" s="624"/>
      <c r="L56" s="624"/>
      <c r="M56" s="610"/>
      <c r="N56" s="624"/>
      <c r="O56" s="624"/>
      <c r="P56" s="610"/>
      <c r="Q56" s="624"/>
      <c r="R56" s="624"/>
      <c r="S56" s="610"/>
      <c r="T56" s="624"/>
      <c r="U56" s="624"/>
      <c r="V56" s="610"/>
      <c r="W56" s="624"/>
      <c r="X56" s="624"/>
      <c r="Y56" s="610"/>
      <c r="Z56" s="625"/>
      <c r="AA56" s="625"/>
      <c r="AB56" s="628"/>
      <c r="AC56" s="625"/>
      <c r="AD56" s="625"/>
    </row>
    <row r="57" spans="2:32" ht="27" customHeight="1" x14ac:dyDescent="0.25"/>
    <row r="58" spans="2:32" ht="15" customHeight="1" x14ac:dyDescent="0.25">
      <c r="B58" s="130">
        <v>1</v>
      </c>
      <c r="C58" s="24" t="s">
        <v>107</v>
      </c>
      <c r="O58" s="70">
        <v>3</v>
      </c>
      <c r="P58" s="244"/>
      <c r="Q58" s="24" t="s">
        <v>108</v>
      </c>
    </row>
    <row r="59" spans="2:32" ht="15" customHeight="1" x14ac:dyDescent="0.25">
      <c r="C59" s="24" t="s">
        <v>553</v>
      </c>
      <c r="O59" s="24"/>
      <c r="P59" s="245"/>
      <c r="Q59" s="24" t="s">
        <v>109</v>
      </c>
    </row>
    <row r="60" spans="2:32" ht="15" customHeight="1" x14ac:dyDescent="0.25">
      <c r="C60" s="78" t="s">
        <v>110</v>
      </c>
      <c r="O60" s="24"/>
      <c r="P60" s="245"/>
      <c r="Q60" s="78" t="s">
        <v>111</v>
      </c>
    </row>
    <row r="61" spans="2:32" ht="15" customHeight="1" x14ac:dyDescent="0.25">
      <c r="C61" s="78"/>
      <c r="O61" s="24"/>
      <c r="P61" s="245"/>
      <c r="Q61" s="78" t="s">
        <v>112</v>
      </c>
    </row>
    <row r="62" spans="2:32" ht="15" customHeight="1" x14ac:dyDescent="0.25">
      <c r="B62" s="130">
        <v>2</v>
      </c>
      <c r="C62" s="24" t="s">
        <v>113</v>
      </c>
      <c r="Q62" s="78" t="s">
        <v>114</v>
      </c>
    </row>
    <row r="63" spans="2:32" ht="15" customHeight="1" x14ac:dyDescent="0.25">
      <c r="C63" s="78" t="s">
        <v>115</v>
      </c>
      <c r="Q63" s="78"/>
    </row>
    <row r="64" spans="2:32" ht="15" customHeight="1" x14ac:dyDescent="0.25">
      <c r="C64" s="78"/>
      <c r="O64" s="70">
        <v>4</v>
      </c>
      <c r="P64" s="244"/>
      <c r="Q64" s="24" t="s">
        <v>116</v>
      </c>
      <c r="R64" s="24"/>
      <c r="S64" s="217"/>
      <c r="T64" s="24"/>
      <c r="U64" s="24"/>
      <c r="V64" s="217"/>
      <c r="W64" s="24"/>
      <c r="X64" s="24"/>
      <c r="Y64" s="245"/>
      <c r="Z64" s="24"/>
      <c r="AA64" s="24"/>
      <c r="AB64" s="245"/>
      <c r="AC64" s="24"/>
      <c r="AD64" s="24"/>
    </row>
    <row r="65" spans="17:30" ht="15" customHeight="1" x14ac:dyDescent="0.25">
      <c r="Q65" s="24" t="s">
        <v>117</v>
      </c>
      <c r="R65" s="24"/>
      <c r="S65" s="217"/>
      <c r="T65" s="24"/>
    </row>
    <row r="66" spans="17:30" ht="15" customHeight="1" x14ac:dyDescent="0.25">
      <c r="Q66" s="78" t="s">
        <v>118</v>
      </c>
      <c r="R66" s="24"/>
      <c r="S66" s="217"/>
      <c r="T66" s="24"/>
      <c r="U66" s="24"/>
      <c r="V66" s="217"/>
      <c r="W66" s="24"/>
      <c r="X66" s="24"/>
      <c r="Y66" s="245"/>
      <c r="Z66" s="24"/>
      <c r="AA66" s="24"/>
      <c r="AB66" s="245"/>
      <c r="AC66" s="24"/>
      <c r="AD66" s="24"/>
    </row>
    <row r="67" spans="17:30" ht="15" customHeight="1" x14ac:dyDescent="0.25">
      <c r="Q67" s="557" t="s">
        <v>119</v>
      </c>
      <c r="R67" s="24"/>
      <c r="S67" s="217"/>
      <c r="T67" s="24"/>
      <c r="U67" s="24"/>
      <c r="V67" s="217"/>
      <c r="W67" s="24"/>
      <c r="X67" s="24"/>
      <c r="Y67" s="245"/>
      <c r="Z67" s="24"/>
      <c r="AA67" s="24"/>
      <c r="AB67" s="245"/>
      <c r="AC67" s="24"/>
      <c r="AD67" s="24"/>
    </row>
  </sheetData>
  <mergeCells count="38">
    <mergeCell ref="K6:L6"/>
    <mergeCell ref="E5:L5"/>
    <mergeCell ref="E54:L54"/>
    <mergeCell ref="W9:X9"/>
    <mergeCell ref="Z9:AA9"/>
    <mergeCell ref="K9:M9"/>
    <mergeCell ref="N9:O9"/>
    <mergeCell ref="Q9:R9"/>
    <mergeCell ref="T9:U9"/>
    <mergeCell ref="B53:D56"/>
    <mergeCell ref="E53:AD53"/>
    <mergeCell ref="N54:R54"/>
    <mergeCell ref="W54:AD54"/>
    <mergeCell ref="Q55:R55"/>
    <mergeCell ref="E56:AD56"/>
    <mergeCell ref="W55:X55"/>
    <mergeCell ref="Z55:AA55"/>
    <mergeCell ref="AC55:AD55"/>
    <mergeCell ref="E55:F55"/>
    <mergeCell ref="N55:O55"/>
    <mergeCell ref="K55:L55"/>
    <mergeCell ref="H55:I55"/>
    <mergeCell ref="B9:D9"/>
    <mergeCell ref="E9:F9"/>
    <mergeCell ref="H9:I9"/>
    <mergeCell ref="B4:D7"/>
    <mergeCell ref="E4:AD4"/>
    <mergeCell ref="N5:R5"/>
    <mergeCell ref="W5:AD5"/>
    <mergeCell ref="Z6:AA6"/>
    <mergeCell ref="AC6:AD6"/>
    <mergeCell ref="E7:AD7"/>
    <mergeCell ref="E6:F6"/>
    <mergeCell ref="H6:I6"/>
    <mergeCell ref="N6:O6"/>
    <mergeCell ref="Q6:R6"/>
    <mergeCell ref="W6:X6"/>
    <mergeCell ref="AC9:AD9"/>
  </mergeCells>
  <printOptions horizontalCentered="1"/>
  <pageMargins left="0.19685039370078741" right="0.19685039370078741" top="0.19685039370078741" bottom="0.19685039370078741"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7"/>
  <sheetViews>
    <sheetView zoomScaleNormal="100" workbookViewId="0"/>
  </sheetViews>
  <sheetFormatPr defaultRowHeight="14.25" x14ac:dyDescent="0.25"/>
  <cols>
    <col min="1" max="1" width="0.85546875" style="20" customWidth="1"/>
    <col min="2" max="2" width="1.28515625" style="20" customWidth="1"/>
    <col min="3" max="3" width="4.28515625" style="20" customWidth="1"/>
    <col min="4" max="4" width="1.28515625" style="20" customWidth="1"/>
    <col min="5" max="5" width="7.42578125" style="20" customWidth="1"/>
    <col min="6" max="7" width="1.140625" style="131" customWidth="1"/>
    <col min="8" max="8" width="7.42578125" style="20" customWidth="1"/>
    <col min="9" max="9" width="1.140625" style="20" customWidth="1"/>
    <col min="10" max="10" width="1.140625" style="232" customWidth="1"/>
    <col min="11" max="11" width="7.42578125" style="20" customWidth="1"/>
    <col min="12" max="12" width="1.140625" style="131" customWidth="1"/>
    <col min="13" max="13" width="1.28515625" style="131" customWidth="1"/>
    <col min="14" max="14" width="7.85546875" style="20" customWidth="1"/>
    <col min="15" max="15" width="1.7109375" style="131" customWidth="1"/>
    <col min="16" max="16" width="1.5703125" style="131" customWidth="1"/>
    <col min="17" max="17" width="7.85546875" style="20" customWidth="1"/>
    <col min="18" max="18" width="1.5703125" style="131" customWidth="1"/>
    <col min="19" max="19" width="1.140625" style="131" customWidth="1"/>
    <col min="20" max="20" width="7.85546875" style="20" customWidth="1"/>
    <col min="21" max="21" width="1.7109375" style="131" customWidth="1"/>
    <col min="22" max="22" width="1.28515625" style="131" customWidth="1"/>
    <col min="23" max="23" width="7.85546875" style="20" customWidth="1"/>
    <col min="24" max="24" width="1.140625" style="20" customWidth="1"/>
    <col min="25" max="25" width="1.140625" style="232" customWidth="1"/>
    <col min="26" max="26" width="7.85546875" style="20" customWidth="1"/>
    <col min="27" max="27" width="1.140625" style="20" customWidth="1"/>
    <col min="28" max="28" width="1.140625" style="232" customWidth="1"/>
    <col min="29" max="29" width="7.85546875" style="20" customWidth="1"/>
    <col min="30" max="30" width="2.28515625" style="20" customWidth="1"/>
    <col min="31" max="31" width="9.140625" style="20" customWidth="1"/>
    <col min="32" max="16384" width="9.140625" style="20"/>
  </cols>
  <sheetData>
    <row r="1" spans="2:35" s="305" customFormat="1" x14ac:dyDescent="0.25">
      <c r="B1" s="64" t="s">
        <v>1253</v>
      </c>
      <c r="F1" s="131"/>
      <c r="G1" s="131"/>
      <c r="L1" s="131"/>
      <c r="M1" s="131"/>
      <c r="O1" s="131"/>
      <c r="P1" s="131"/>
      <c r="R1" s="131"/>
      <c r="S1" s="131"/>
      <c r="U1" s="131"/>
      <c r="V1" s="131"/>
    </row>
    <row r="2" spans="2:35" x14ac:dyDescent="0.25">
      <c r="B2" s="556" t="s">
        <v>1288</v>
      </c>
    </row>
    <row r="3" spans="2:35" ht="6.6" customHeight="1" x14ac:dyDescent="0.25">
      <c r="B3" s="21"/>
      <c r="C3" s="21"/>
      <c r="D3" s="21"/>
      <c r="E3" s="21"/>
      <c r="F3" s="132"/>
      <c r="G3" s="132"/>
      <c r="H3" s="21"/>
      <c r="I3" s="21"/>
      <c r="J3" s="21"/>
      <c r="K3" s="21"/>
      <c r="L3" s="132"/>
      <c r="M3" s="132"/>
      <c r="N3" s="21"/>
      <c r="O3" s="132"/>
      <c r="P3" s="132"/>
      <c r="Q3" s="21"/>
      <c r="R3" s="132"/>
      <c r="S3" s="132"/>
      <c r="T3" s="21"/>
      <c r="U3" s="132"/>
      <c r="V3" s="132"/>
      <c r="W3" s="21"/>
      <c r="X3" s="21"/>
      <c r="Y3" s="21"/>
      <c r="Z3" s="21"/>
      <c r="AA3" s="21"/>
      <c r="AB3" s="21"/>
      <c r="AC3" s="21"/>
      <c r="AD3" s="21"/>
    </row>
    <row r="4" spans="2:35" ht="14.25" customHeight="1" x14ac:dyDescent="0.25">
      <c r="B4" s="615" t="s">
        <v>77</v>
      </c>
      <c r="C4" s="630"/>
      <c r="D4" s="630"/>
      <c r="E4" s="618" t="s">
        <v>120</v>
      </c>
      <c r="F4" s="619"/>
      <c r="G4" s="619"/>
      <c r="H4" s="619"/>
      <c r="I4" s="619"/>
      <c r="J4" s="619"/>
      <c r="K4" s="619"/>
      <c r="L4" s="619"/>
      <c r="M4" s="77"/>
      <c r="N4" s="618" t="s">
        <v>121</v>
      </c>
      <c r="O4" s="618"/>
      <c r="P4" s="618"/>
      <c r="Q4" s="618"/>
      <c r="R4" s="618"/>
      <c r="S4" s="618"/>
      <c r="T4" s="618"/>
      <c r="U4" s="618"/>
      <c r="V4" s="618"/>
      <c r="W4" s="618"/>
      <c r="X4" s="618"/>
      <c r="Y4" s="618"/>
      <c r="Z4" s="618"/>
      <c r="AA4" s="618"/>
      <c r="AB4" s="618"/>
      <c r="AC4" s="618"/>
      <c r="AD4" s="618"/>
    </row>
    <row r="5" spans="2:35" ht="14.25" customHeight="1" x14ac:dyDescent="0.25">
      <c r="B5" s="630"/>
      <c r="C5" s="630"/>
      <c r="D5" s="630"/>
      <c r="E5" s="618" t="s">
        <v>122</v>
      </c>
      <c r="F5" s="618"/>
      <c r="G5" s="618"/>
      <c r="H5" s="618"/>
      <c r="I5" s="618"/>
      <c r="J5" s="618"/>
      <c r="K5" s="618"/>
      <c r="L5" s="618"/>
      <c r="M5" s="52"/>
      <c r="N5" s="618" t="s">
        <v>123</v>
      </c>
      <c r="O5" s="618"/>
      <c r="P5" s="618"/>
      <c r="Q5" s="618"/>
      <c r="R5" s="618"/>
      <c r="S5" s="618"/>
      <c r="T5" s="618"/>
      <c r="U5" s="618"/>
      <c r="V5" s="52"/>
      <c r="W5" s="618" t="s">
        <v>124</v>
      </c>
      <c r="X5" s="618"/>
      <c r="Y5" s="618"/>
      <c r="Z5" s="618"/>
      <c r="AA5" s="618"/>
      <c r="AB5" s="618"/>
      <c r="AC5" s="619"/>
      <c r="AD5" s="619"/>
    </row>
    <row r="6" spans="2:35" ht="48" customHeight="1" x14ac:dyDescent="0.25">
      <c r="B6" s="630"/>
      <c r="C6" s="630"/>
      <c r="D6" s="630"/>
      <c r="E6" s="622" t="s">
        <v>125</v>
      </c>
      <c r="F6" s="622"/>
      <c r="G6" s="239"/>
      <c r="H6" s="622" t="s">
        <v>126</v>
      </c>
      <c r="I6" s="622"/>
      <c r="J6" s="239"/>
      <c r="K6" s="622" t="s">
        <v>81</v>
      </c>
      <c r="L6" s="622"/>
      <c r="M6" s="213"/>
      <c r="N6" s="622" t="s">
        <v>127</v>
      </c>
      <c r="O6" s="622"/>
      <c r="P6" s="239"/>
      <c r="Q6" s="622" t="s">
        <v>128</v>
      </c>
      <c r="R6" s="622"/>
      <c r="S6" s="239"/>
      <c r="T6" s="622" t="s">
        <v>81</v>
      </c>
      <c r="U6" s="614"/>
      <c r="V6" s="227"/>
      <c r="W6" s="622" t="s">
        <v>127</v>
      </c>
      <c r="X6" s="614"/>
      <c r="Y6" s="227"/>
      <c r="Z6" s="622" t="s">
        <v>128</v>
      </c>
      <c r="AA6" s="614"/>
      <c r="AB6" s="227"/>
      <c r="AC6" s="622" t="s">
        <v>81</v>
      </c>
      <c r="AD6" s="614"/>
    </row>
    <row r="7" spans="2:35" ht="14.25" customHeight="1" x14ac:dyDescent="0.25">
      <c r="B7" s="630"/>
      <c r="C7" s="630"/>
      <c r="D7" s="630"/>
      <c r="E7" s="618" t="s">
        <v>129</v>
      </c>
      <c r="F7" s="619"/>
      <c r="G7" s="632"/>
      <c r="H7" s="619"/>
      <c r="I7" s="619"/>
      <c r="J7" s="632"/>
      <c r="K7" s="619"/>
      <c r="L7" s="619"/>
      <c r="M7" s="77"/>
      <c r="N7" s="617" t="s">
        <v>130</v>
      </c>
      <c r="O7" s="617"/>
      <c r="P7" s="615"/>
      <c r="Q7" s="617"/>
      <c r="R7" s="617"/>
      <c r="S7" s="615"/>
      <c r="T7" s="617"/>
      <c r="U7" s="617"/>
      <c r="V7" s="615"/>
      <c r="W7" s="617"/>
      <c r="X7" s="617"/>
      <c r="Y7" s="615"/>
      <c r="Z7" s="617"/>
      <c r="AA7" s="617"/>
      <c r="AB7" s="615"/>
      <c r="AC7" s="617"/>
      <c r="AD7" s="617"/>
    </row>
    <row r="8" spans="2:35" ht="4.5" customHeight="1" x14ac:dyDescent="0.25">
      <c r="E8" s="207"/>
      <c r="F8" s="208"/>
      <c r="G8" s="235"/>
      <c r="H8" s="208"/>
      <c r="I8" s="208"/>
      <c r="J8" s="235"/>
      <c r="K8" s="208"/>
      <c r="L8" s="77"/>
      <c r="M8" s="77"/>
      <c r="N8" s="74"/>
      <c r="O8" s="74"/>
      <c r="P8" s="233"/>
      <c r="Q8" s="74"/>
      <c r="R8" s="74"/>
      <c r="S8" s="233"/>
      <c r="T8" s="74"/>
      <c r="U8" s="74"/>
      <c r="V8" s="74"/>
      <c r="W8" s="74"/>
      <c r="X8" s="74"/>
      <c r="Y8" s="233"/>
      <c r="Z8" s="74"/>
      <c r="AA8" s="74"/>
      <c r="AB8" s="233"/>
      <c r="AC8" s="74"/>
      <c r="AD8" s="74"/>
    </row>
    <row r="9" spans="2:35" ht="12" customHeight="1" x14ac:dyDescent="0.25">
      <c r="B9" s="615">
        <v>1</v>
      </c>
      <c r="C9" s="616"/>
      <c r="D9" s="616"/>
      <c r="E9" s="615">
        <v>11</v>
      </c>
      <c r="F9" s="615"/>
      <c r="G9" s="231"/>
      <c r="H9" s="615">
        <v>12</v>
      </c>
      <c r="I9" s="615"/>
      <c r="J9" s="231"/>
      <c r="K9" s="615">
        <v>13</v>
      </c>
      <c r="L9" s="615"/>
      <c r="M9" s="52"/>
      <c r="N9" s="615">
        <v>14</v>
      </c>
      <c r="O9" s="615"/>
      <c r="P9" s="231"/>
      <c r="Q9" s="615">
        <v>15</v>
      </c>
      <c r="R9" s="615"/>
      <c r="S9" s="231"/>
      <c r="T9" s="615">
        <v>16</v>
      </c>
      <c r="U9" s="615"/>
      <c r="V9" s="52"/>
      <c r="W9" s="615">
        <v>17</v>
      </c>
      <c r="X9" s="615"/>
      <c r="Y9" s="231"/>
      <c r="Z9" s="615">
        <v>18</v>
      </c>
      <c r="AA9" s="615"/>
      <c r="AB9" s="231"/>
      <c r="AC9" s="615">
        <v>19</v>
      </c>
      <c r="AD9" s="615"/>
    </row>
    <row r="10" spans="2:35" ht="4.5" customHeight="1" x14ac:dyDescent="0.25">
      <c r="B10" s="21"/>
      <c r="C10" s="126"/>
      <c r="D10" s="128"/>
      <c r="E10" s="97"/>
      <c r="F10" s="128"/>
      <c r="G10" s="128"/>
      <c r="H10" s="97"/>
      <c r="I10" s="127"/>
      <c r="J10" s="127"/>
      <c r="K10" s="97"/>
      <c r="L10" s="128"/>
      <c r="M10" s="128"/>
      <c r="N10" s="97"/>
      <c r="O10" s="128"/>
      <c r="P10" s="128"/>
      <c r="Q10" s="97"/>
      <c r="R10" s="128"/>
      <c r="S10" s="128"/>
      <c r="T10" s="97"/>
      <c r="U10" s="128"/>
      <c r="V10" s="128"/>
      <c r="W10" s="97"/>
      <c r="X10" s="127"/>
      <c r="Y10" s="127"/>
      <c r="Z10" s="97"/>
      <c r="AA10" s="126"/>
      <c r="AB10" s="126"/>
      <c r="AC10" s="97"/>
      <c r="AD10" s="127"/>
    </row>
    <row r="11" spans="2:35" ht="10.5" customHeight="1" x14ac:dyDescent="0.25">
      <c r="C11" s="25">
        <v>1856</v>
      </c>
      <c r="D11" s="95"/>
      <c r="E11" s="25" t="s">
        <v>91</v>
      </c>
      <c r="F11" s="95"/>
      <c r="G11" s="95"/>
      <c r="H11" s="25" t="s">
        <v>91</v>
      </c>
      <c r="I11" s="70"/>
      <c r="J11" s="244"/>
      <c r="K11" s="25" t="s">
        <v>91</v>
      </c>
      <c r="L11" s="35"/>
      <c r="M11" s="35"/>
      <c r="N11" s="25" t="s">
        <v>91</v>
      </c>
      <c r="O11" s="95"/>
      <c r="P11" s="95"/>
      <c r="Q11" s="25" t="s">
        <v>91</v>
      </c>
      <c r="R11" s="95"/>
      <c r="S11" s="95"/>
      <c r="T11" s="25" t="s">
        <v>91</v>
      </c>
      <c r="U11" s="35"/>
      <c r="V11" s="35"/>
      <c r="W11" s="25" t="s">
        <v>91</v>
      </c>
      <c r="X11" s="70"/>
      <c r="Y11" s="244"/>
      <c r="Z11" s="25" t="s">
        <v>91</v>
      </c>
      <c r="AA11" s="24"/>
      <c r="AB11" s="245"/>
      <c r="AC11" s="25" t="s">
        <v>91</v>
      </c>
      <c r="AD11" s="70"/>
    </row>
    <row r="12" spans="2:35" ht="10.5" customHeight="1" x14ac:dyDescent="0.25">
      <c r="C12" s="25">
        <v>1860</v>
      </c>
      <c r="D12" s="95"/>
      <c r="E12" s="25" t="s">
        <v>91</v>
      </c>
      <c r="F12" s="95"/>
      <c r="G12" s="95"/>
      <c r="H12" s="25" t="s">
        <v>91</v>
      </c>
      <c r="I12" s="70"/>
      <c r="J12" s="244"/>
      <c r="K12" s="25" t="s">
        <v>91</v>
      </c>
      <c r="L12" s="35"/>
      <c r="M12" s="35"/>
      <c r="N12" s="25" t="s">
        <v>91</v>
      </c>
      <c r="O12" s="95"/>
      <c r="P12" s="95"/>
      <c r="Q12" s="25" t="s">
        <v>91</v>
      </c>
      <c r="R12" s="95"/>
      <c r="S12" s="95"/>
      <c r="T12" s="25" t="s">
        <v>91</v>
      </c>
      <c r="U12" s="35"/>
      <c r="V12" s="35"/>
      <c r="W12" s="25" t="s">
        <v>91</v>
      </c>
      <c r="X12" s="70"/>
      <c r="Y12" s="244"/>
      <c r="Z12" s="25" t="s">
        <v>91</v>
      </c>
      <c r="AA12" s="24"/>
      <c r="AB12" s="245"/>
      <c r="AC12" s="25" t="s">
        <v>91</v>
      </c>
      <c r="AD12" s="70"/>
    </row>
    <row r="13" spans="2:35" ht="10.5" customHeight="1" x14ac:dyDescent="0.25">
      <c r="C13" s="25">
        <v>1870</v>
      </c>
      <c r="D13" s="95"/>
      <c r="E13" s="25" t="s">
        <v>91</v>
      </c>
      <c r="F13" s="95"/>
      <c r="G13" s="95"/>
      <c r="H13" s="25" t="s">
        <v>91</v>
      </c>
      <c r="I13" s="70"/>
      <c r="J13" s="244"/>
      <c r="K13" s="25" t="s">
        <v>91</v>
      </c>
      <c r="L13" s="35"/>
      <c r="M13" s="35"/>
      <c r="N13" s="25" t="s">
        <v>91</v>
      </c>
      <c r="O13" s="95"/>
      <c r="P13" s="95"/>
      <c r="Q13" s="25" t="s">
        <v>91</v>
      </c>
      <c r="R13" s="95"/>
      <c r="S13" s="95"/>
      <c r="T13" s="25" t="s">
        <v>91</v>
      </c>
      <c r="U13" s="35"/>
      <c r="V13" s="35"/>
      <c r="W13" s="25" t="s">
        <v>91</v>
      </c>
      <c r="X13" s="70"/>
      <c r="Y13" s="244"/>
      <c r="Z13" s="25" t="s">
        <v>91</v>
      </c>
      <c r="AA13" s="24"/>
      <c r="AB13" s="245"/>
      <c r="AC13" s="25" t="s">
        <v>91</v>
      </c>
      <c r="AD13" s="70"/>
    </row>
    <row r="14" spans="2:35" ht="10.5" customHeight="1" x14ac:dyDescent="0.25">
      <c r="C14" s="25">
        <v>1880</v>
      </c>
      <c r="D14" s="95"/>
      <c r="E14" s="25" t="s">
        <v>91</v>
      </c>
      <c r="F14" s="95"/>
      <c r="G14" s="95"/>
      <c r="H14" s="25" t="s">
        <v>91</v>
      </c>
      <c r="I14" s="70"/>
      <c r="J14" s="244"/>
      <c r="K14" s="25" t="s">
        <v>91</v>
      </c>
      <c r="L14" s="35"/>
      <c r="M14" s="35"/>
      <c r="N14" s="25" t="s">
        <v>91</v>
      </c>
      <c r="O14" s="95"/>
      <c r="P14" s="95"/>
      <c r="Q14" s="25" t="s">
        <v>91</v>
      </c>
      <c r="R14" s="95"/>
      <c r="S14" s="95"/>
      <c r="T14" s="25" t="s">
        <v>91</v>
      </c>
      <c r="U14" s="35"/>
      <c r="V14" s="35"/>
      <c r="W14" s="25" t="s">
        <v>91</v>
      </c>
      <c r="X14" s="70"/>
      <c r="Y14" s="244"/>
      <c r="Z14" s="25" t="s">
        <v>91</v>
      </c>
      <c r="AA14" s="24"/>
      <c r="AB14" s="245"/>
      <c r="AC14" s="25" t="s">
        <v>91</v>
      </c>
      <c r="AD14" s="70"/>
      <c r="AH14" s="633"/>
      <c r="AI14" s="630"/>
    </row>
    <row r="15" spans="2:35" ht="10.5" customHeight="1" x14ac:dyDescent="0.25">
      <c r="C15" s="25">
        <v>1890</v>
      </c>
      <c r="D15" s="95"/>
      <c r="E15" s="25" t="s">
        <v>91</v>
      </c>
      <c r="F15" s="95"/>
      <c r="G15" s="95"/>
      <c r="H15" s="25" t="s">
        <v>91</v>
      </c>
      <c r="I15" s="70"/>
      <c r="J15" s="244"/>
      <c r="K15" s="25" t="s">
        <v>91</v>
      </c>
      <c r="L15" s="35"/>
      <c r="M15" s="35"/>
      <c r="N15" s="25" t="s">
        <v>91</v>
      </c>
      <c r="O15" s="95"/>
      <c r="P15" s="95"/>
      <c r="Q15" s="25" t="s">
        <v>91</v>
      </c>
      <c r="R15" s="95"/>
      <c r="S15" s="95"/>
      <c r="T15" s="25" t="s">
        <v>91</v>
      </c>
      <c r="U15" s="35"/>
      <c r="V15" s="35"/>
      <c r="W15" s="25" t="s">
        <v>91</v>
      </c>
      <c r="X15" s="70"/>
      <c r="Y15" s="244"/>
      <c r="Z15" s="25" t="s">
        <v>91</v>
      </c>
      <c r="AA15" s="24"/>
      <c r="AB15" s="245"/>
      <c r="AC15" s="25" t="s">
        <v>91</v>
      </c>
      <c r="AD15" s="70"/>
      <c r="AH15" s="634"/>
      <c r="AI15" s="635"/>
    </row>
    <row r="16" spans="2:35" ht="6.6" customHeight="1" x14ac:dyDescent="0.25">
      <c r="C16" s="25"/>
      <c r="D16" s="95"/>
      <c r="E16" s="25"/>
      <c r="F16" s="95"/>
      <c r="G16" s="95"/>
      <c r="H16" s="25"/>
      <c r="I16" s="70"/>
      <c r="J16" s="244"/>
      <c r="K16" s="25"/>
      <c r="L16" s="35"/>
      <c r="M16" s="35"/>
      <c r="N16" s="25"/>
      <c r="O16" s="95"/>
      <c r="P16" s="95"/>
      <c r="Q16" s="25"/>
      <c r="R16" s="95"/>
      <c r="S16" s="95"/>
      <c r="T16" s="25"/>
      <c r="U16" s="35"/>
      <c r="V16" s="35"/>
      <c r="W16" s="25"/>
      <c r="X16" s="70"/>
      <c r="Y16" s="244"/>
      <c r="Z16" s="25"/>
      <c r="AA16" s="24"/>
      <c r="AB16" s="245"/>
      <c r="AC16" s="25"/>
      <c r="AD16" s="70"/>
    </row>
    <row r="17" spans="3:30" ht="10.5" customHeight="1" x14ac:dyDescent="0.25">
      <c r="C17" s="25">
        <v>1900</v>
      </c>
      <c r="D17" s="95"/>
      <c r="E17" s="25" t="s">
        <v>91</v>
      </c>
      <c r="F17" s="95"/>
      <c r="G17" s="95"/>
      <c r="H17" s="25" t="s">
        <v>91</v>
      </c>
      <c r="I17" s="70"/>
      <c r="J17" s="244"/>
      <c r="K17" s="25" t="s">
        <v>91</v>
      </c>
      <c r="L17" s="35"/>
      <c r="M17" s="35"/>
      <c r="N17" s="25" t="s">
        <v>91</v>
      </c>
      <c r="O17" s="95"/>
      <c r="P17" s="95"/>
      <c r="Q17" s="25" t="s">
        <v>91</v>
      </c>
      <c r="R17" s="95"/>
      <c r="S17" s="95"/>
      <c r="T17" s="25" t="s">
        <v>91</v>
      </c>
      <c r="U17" s="35"/>
      <c r="V17" s="35"/>
      <c r="W17" s="25" t="s">
        <v>91</v>
      </c>
      <c r="X17" s="70"/>
      <c r="Y17" s="244"/>
      <c r="Z17" s="25" t="s">
        <v>91</v>
      </c>
      <c r="AA17" s="24"/>
      <c r="AB17" s="245"/>
      <c r="AC17" s="25" t="s">
        <v>91</v>
      </c>
      <c r="AD17" s="70"/>
    </row>
    <row r="18" spans="3:30" ht="10.5" customHeight="1" x14ac:dyDescent="0.25">
      <c r="C18" s="25">
        <v>1910</v>
      </c>
      <c r="D18" s="95"/>
      <c r="E18" s="25" t="s">
        <v>91</v>
      </c>
      <c r="F18" s="95"/>
      <c r="G18" s="95"/>
      <c r="H18" s="25" t="s">
        <v>91</v>
      </c>
      <c r="I18" s="70"/>
      <c r="J18" s="244"/>
      <c r="K18" s="25" t="s">
        <v>91</v>
      </c>
      <c r="N18" s="25" t="s">
        <v>91</v>
      </c>
      <c r="O18" s="95"/>
      <c r="P18" s="95"/>
      <c r="Q18" s="25" t="s">
        <v>91</v>
      </c>
      <c r="R18" s="95"/>
      <c r="S18" s="633" t="s">
        <v>131</v>
      </c>
      <c r="T18" s="636"/>
      <c r="U18" s="636"/>
      <c r="V18" s="636"/>
      <c r="W18" s="25" t="s">
        <v>91</v>
      </c>
      <c r="X18" s="70"/>
      <c r="Y18" s="244"/>
      <c r="Z18" s="25" t="s">
        <v>91</v>
      </c>
      <c r="AC18" s="92">
        <v>46331</v>
      </c>
      <c r="AD18" s="70"/>
    </row>
    <row r="19" spans="3:30" ht="10.5" customHeight="1" x14ac:dyDescent="0.25">
      <c r="C19" s="25">
        <v>1920</v>
      </c>
      <c r="D19" s="95"/>
      <c r="E19" s="25" t="s">
        <v>91</v>
      </c>
      <c r="F19" s="95"/>
      <c r="G19" s="95"/>
      <c r="H19" s="25" t="s">
        <v>91</v>
      </c>
      <c r="I19" s="70"/>
      <c r="J19" s="244"/>
      <c r="K19" s="25" t="s">
        <v>91</v>
      </c>
      <c r="L19" s="9"/>
      <c r="M19" s="9"/>
      <c r="N19" s="25" t="s">
        <v>91</v>
      </c>
      <c r="O19" s="95"/>
      <c r="P19" s="95"/>
      <c r="Q19" s="25" t="s">
        <v>91</v>
      </c>
      <c r="R19" s="95"/>
      <c r="S19" s="633" t="s">
        <v>132</v>
      </c>
      <c r="T19" s="636" t="s">
        <v>132</v>
      </c>
      <c r="U19" s="636"/>
      <c r="V19" s="636"/>
      <c r="W19" s="25" t="s">
        <v>91</v>
      </c>
      <c r="X19" s="70"/>
      <c r="Y19" s="244"/>
      <c r="Z19" s="25" t="s">
        <v>91</v>
      </c>
      <c r="AA19" s="12"/>
      <c r="AB19" s="238"/>
      <c r="AC19" s="92">
        <v>62493</v>
      </c>
      <c r="AD19" s="70"/>
    </row>
    <row r="20" spans="3:30" ht="10.5" customHeight="1" x14ac:dyDescent="0.25">
      <c r="C20" s="25">
        <v>1930</v>
      </c>
      <c r="D20" s="95"/>
      <c r="E20" s="25" t="s">
        <v>91</v>
      </c>
      <c r="F20" s="95"/>
      <c r="G20" s="95"/>
      <c r="H20" s="25" t="s">
        <v>91</v>
      </c>
      <c r="I20" s="70"/>
      <c r="J20" s="244"/>
      <c r="K20" s="25" t="s">
        <v>91</v>
      </c>
      <c r="L20" s="95"/>
      <c r="M20" s="95"/>
      <c r="N20" s="25" t="s">
        <v>91</v>
      </c>
      <c r="O20" s="95"/>
      <c r="P20" s="95"/>
      <c r="Q20" s="25" t="s">
        <v>91</v>
      </c>
      <c r="R20" s="95"/>
      <c r="S20" s="95"/>
      <c r="T20" s="25" t="s">
        <v>133</v>
      </c>
      <c r="U20" s="95"/>
      <c r="V20" s="95"/>
      <c r="W20" s="25" t="s">
        <v>91</v>
      </c>
      <c r="X20" s="70"/>
      <c r="Y20" s="244"/>
      <c r="Z20" s="25" t="s">
        <v>91</v>
      </c>
      <c r="AA20" s="70"/>
      <c r="AB20" s="244"/>
      <c r="AC20" s="92">
        <v>50976</v>
      </c>
      <c r="AD20" s="70"/>
    </row>
    <row r="21" spans="3:30" ht="10.5" customHeight="1" x14ac:dyDescent="0.25">
      <c r="C21" s="25">
        <v>1940</v>
      </c>
      <c r="D21" s="95"/>
      <c r="E21" s="25" t="s">
        <v>91</v>
      </c>
      <c r="F21" s="95"/>
      <c r="G21" s="95"/>
      <c r="H21" s="25" t="s">
        <v>91</v>
      </c>
      <c r="I21" s="70"/>
      <c r="J21" s="244"/>
      <c r="K21" s="25" t="s">
        <v>91</v>
      </c>
      <c r="L21" s="95"/>
      <c r="M21" s="95"/>
      <c r="N21" s="25" t="s">
        <v>91</v>
      </c>
      <c r="O21" s="95"/>
      <c r="P21" s="95"/>
      <c r="Q21" s="25" t="s">
        <v>91</v>
      </c>
      <c r="R21" s="95"/>
      <c r="S21" s="95"/>
      <c r="T21" s="25" t="s">
        <v>133</v>
      </c>
      <c r="U21" s="95"/>
      <c r="V21" s="95"/>
      <c r="W21" s="25" t="s">
        <v>91</v>
      </c>
      <c r="X21" s="70"/>
      <c r="Y21" s="244"/>
      <c r="Z21" s="25" t="s">
        <v>91</v>
      </c>
      <c r="AA21" s="70"/>
      <c r="AB21" s="244"/>
      <c r="AC21" s="92">
        <v>52205</v>
      </c>
      <c r="AD21" s="70"/>
    </row>
    <row r="22" spans="3:30" ht="6.6" customHeight="1" x14ac:dyDescent="0.25">
      <c r="C22" s="25"/>
      <c r="D22" s="95"/>
      <c r="E22" s="25"/>
      <c r="F22" s="95"/>
      <c r="G22" s="95"/>
      <c r="H22" s="25"/>
      <c r="I22" s="70"/>
      <c r="J22" s="244"/>
      <c r="K22" s="25"/>
      <c r="L22" s="95"/>
      <c r="M22" s="95"/>
      <c r="N22" s="25"/>
      <c r="O22" s="95"/>
      <c r="P22" s="95"/>
      <c r="Q22" s="25"/>
      <c r="R22" s="95"/>
      <c r="S22" s="95"/>
      <c r="T22" s="25"/>
      <c r="U22" s="95"/>
      <c r="V22" s="95"/>
      <c r="W22" s="25"/>
      <c r="X22" s="70"/>
      <c r="Y22" s="244"/>
      <c r="Z22" s="25"/>
      <c r="AA22" s="70"/>
      <c r="AB22" s="244"/>
      <c r="AC22" s="25"/>
      <c r="AD22" s="70"/>
    </row>
    <row r="23" spans="3:30" ht="10.5" customHeight="1" x14ac:dyDescent="0.25">
      <c r="C23" s="25">
        <v>1950</v>
      </c>
      <c r="D23" s="95"/>
      <c r="E23" s="25" t="s">
        <v>91</v>
      </c>
      <c r="F23" s="95"/>
      <c r="G23" s="95"/>
      <c r="H23" s="25" t="s">
        <v>91</v>
      </c>
      <c r="I23" s="70"/>
      <c r="J23" s="244"/>
      <c r="K23" s="25" t="s">
        <v>91</v>
      </c>
      <c r="L23" s="95"/>
      <c r="M23" s="95"/>
      <c r="N23" s="25" t="s">
        <v>91</v>
      </c>
      <c r="O23" s="95"/>
      <c r="P23" s="95"/>
      <c r="Q23" s="25" t="s">
        <v>91</v>
      </c>
      <c r="R23" s="95"/>
      <c r="S23" s="95"/>
      <c r="T23" s="25" t="s">
        <v>133</v>
      </c>
      <c r="U23" s="95"/>
      <c r="V23" s="95"/>
      <c r="W23" s="25" t="s">
        <v>91</v>
      </c>
      <c r="X23" s="70"/>
      <c r="Y23" s="244"/>
      <c r="Z23" s="25" t="s">
        <v>91</v>
      </c>
      <c r="AA23" s="70"/>
      <c r="AB23" s="244"/>
      <c r="AC23" s="92">
        <v>70764</v>
      </c>
      <c r="AD23" s="70"/>
    </row>
    <row r="24" spans="3:30" ht="10.5" customHeight="1" x14ac:dyDescent="0.25">
      <c r="C24" s="25">
        <v>1960</v>
      </c>
      <c r="D24" s="95"/>
      <c r="E24" s="25" t="s">
        <v>91</v>
      </c>
      <c r="F24" s="95"/>
      <c r="G24" s="95"/>
      <c r="H24" s="25" t="s">
        <v>91</v>
      </c>
      <c r="I24" s="70"/>
      <c r="J24" s="244"/>
      <c r="K24" s="25" t="s">
        <v>91</v>
      </c>
      <c r="L24" s="95"/>
      <c r="M24" s="95"/>
      <c r="N24" s="25" t="s">
        <v>91</v>
      </c>
      <c r="O24" s="95"/>
      <c r="P24" s="95"/>
      <c r="Q24" s="25" t="s">
        <v>91</v>
      </c>
      <c r="R24" s="95"/>
      <c r="S24" s="95"/>
      <c r="T24" s="25" t="s">
        <v>133</v>
      </c>
      <c r="U24" s="95"/>
      <c r="V24" s="95"/>
      <c r="W24" s="25" t="s">
        <v>91</v>
      </c>
      <c r="X24" s="70"/>
      <c r="Y24" s="244"/>
      <c r="Z24" s="25" t="s">
        <v>91</v>
      </c>
      <c r="AA24" s="70"/>
      <c r="AB24" s="244"/>
      <c r="AC24" s="92">
        <v>59307</v>
      </c>
      <c r="AD24" s="70"/>
    </row>
    <row r="25" spans="3:30" ht="10.5" customHeight="1" x14ac:dyDescent="0.25">
      <c r="C25" s="25">
        <v>1970</v>
      </c>
      <c r="D25" s="95"/>
      <c r="E25" s="25" t="s">
        <v>91</v>
      </c>
      <c r="F25" s="95"/>
      <c r="G25" s="95"/>
      <c r="H25" s="25" t="s">
        <v>91</v>
      </c>
      <c r="I25" s="70"/>
      <c r="J25" s="244"/>
      <c r="K25" s="25" t="s">
        <v>91</v>
      </c>
      <c r="L25" s="95"/>
      <c r="M25" s="95"/>
      <c r="N25" s="25" t="s">
        <v>91</v>
      </c>
      <c r="O25" s="95"/>
      <c r="P25" s="95"/>
      <c r="Q25" s="25" t="s">
        <v>91</v>
      </c>
      <c r="R25" s="95"/>
      <c r="S25" s="95"/>
      <c r="T25" s="25" t="s">
        <v>133</v>
      </c>
      <c r="U25" s="95"/>
      <c r="V25" s="95"/>
      <c r="W25" s="25" t="s">
        <v>91</v>
      </c>
      <c r="X25" s="70"/>
      <c r="Y25" s="244"/>
      <c r="Z25" s="25" t="s">
        <v>91</v>
      </c>
      <c r="AA25" s="70"/>
      <c r="AB25" s="244"/>
      <c r="AC25" s="92">
        <v>44973</v>
      </c>
      <c r="AD25" s="70"/>
    </row>
    <row r="26" spans="3:30" ht="10.5" customHeight="1" x14ac:dyDescent="0.25">
      <c r="C26" s="25">
        <v>1980</v>
      </c>
      <c r="D26" s="95"/>
      <c r="E26" s="25" t="s">
        <v>91</v>
      </c>
      <c r="F26" s="95"/>
      <c r="G26" s="95"/>
      <c r="H26" s="25" t="s">
        <v>91</v>
      </c>
      <c r="I26" s="70"/>
      <c r="J26" s="244"/>
      <c r="K26" s="25" t="s">
        <v>91</v>
      </c>
      <c r="L26" s="95"/>
      <c r="M26" s="95"/>
      <c r="N26" s="25" t="s">
        <v>91</v>
      </c>
      <c r="O26" s="95"/>
      <c r="P26" s="95"/>
      <c r="Q26" s="25" t="s">
        <v>91</v>
      </c>
      <c r="R26" s="95"/>
      <c r="S26" s="95"/>
      <c r="T26" s="25" t="s">
        <v>133</v>
      </c>
      <c r="U26" s="95"/>
      <c r="V26" s="95"/>
      <c r="W26" s="25" t="s">
        <v>91</v>
      </c>
      <c r="X26" s="70"/>
      <c r="Y26" s="244"/>
      <c r="Z26" s="25" t="s">
        <v>91</v>
      </c>
      <c r="AA26" s="70"/>
      <c r="AB26" s="244"/>
      <c r="AC26" s="92">
        <v>36762</v>
      </c>
      <c r="AD26" s="31">
        <v>2</v>
      </c>
    </row>
    <row r="27" spans="3:30" ht="10.5" customHeight="1" x14ac:dyDescent="0.2">
      <c r="C27" s="25">
        <v>1990</v>
      </c>
      <c r="D27" s="95"/>
      <c r="E27" s="25" t="s">
        <v>91</v>
      </c>
      <c r="F27" s="95"/>
      <c r="G27" s="95"/>
      <c r="H27" s="25" t="s">
        <v>91</v>
      </c>
      <c r="I27" s="70"/>
      <c r="J27" s="244"/>
      <c r="K27" s="25" t="s">
        <v>91</v>
      </c>
      <c r="L27" s="95"/>
      <c r="M27" s="95"/>
      <c r="N27" s="25" t="s">
        <v>91</v>
      </c>
      <c r="O27" s="95"/>
      <c r="P27" s="95"/>
      <c r="Q27" s="25" t="s">
        <v>91</v>
      </c>
      <c r="R27" s="95"/>
      <c r="S27" s="95"/>
      <c r="T27" s="92">
        <v>7724</v>
      </c>
      <c r="U27" s="95"/>
      <c r="V27" s="95"/>
      <c r="W27" s="25" t="s">
        <v>91</v>
      </c>
      <c r="X27" s="70"/>
      <c r="Y27" s="244"/>
      <c r="Z27" s="25" t="s">
        <v>91</v>
      </c>
      <c r="AA27" s="70"/>
      <c r="AB27" s="244"/>
      <c r="AC27" s="133">
        <v>21472</v>
      </c>
      <c r="AD27" s="247" t="s">
        <v>134</v>
      </c>
    </row>
    <row r="28" spans="3:30" s="218" customFormat="1" ht="17.25" customHeight="1" x14ac:dyDescent="0.2">
      <c r="C28" s="219">
        <v>1991</v>
      </c>
      <c r="D28" s="222"/>
      <c r="E28" s="221">
        <v>2326</v>
      </c>
      <c r="F28" s="222"/>
      <c r="G28" s="222"/>
      <c r="H28" s="221">
        <v>13235</v>
      </c>
      <c r="I28" s="220"/>
      <c r="J28" s="220"/>
      <c r="K28" s="221">
        <v>15561</v>
      </c>
      <c r="L28" s="222"/>
      <c r="M28" s="222"/>
      <c r="N28" s="219" t="s">
        <v>91</v>
      </c>
      <c r="O28" s="222"/>
      <c r="P28" s="222"/>
      <c r="Q28" s="219" t="s">
        <v>91</v>
      </c>
      <c r="R28" s="222"/>
      <c r="S28" s="222"/>
      <c r="T28" s="223">
        <v>7843</v>
      </c>
      <c r="U28" s="222"/>
      <c r="V28" s="222"/>
      <c r="W28" s="219" t="s">
        <v>91</v>
      </c>
      <c r="X28" s="220"/>
      <c r="Y28" s="220"/>
      <c r="Z28" s="219" t="s">
        <v>91</v>
      </c>
      <c r="AA28" s="220"/>
      <c r="AB28" s="220"/>
      <c r="AC28" s="223">
        <v>19028</v>
      </c>
      <c r="AD28" s="247">
        <v>7</v>
      </c>
    </row>
    <row r="29" spans="3:30" ht="10.5" customHeight="1" x14ac:dyDescent="0.25">
      <c r="C29" s="25">
        <v>1992</v>
      </c>
      <c r="D29" s="95"/>
      <c r="E29" s="37">
        <v>2334</v>
      </c>
      <c r="F29" s="95"/>
      <c r="G29" s="95"/>
      <c r="H29" s="37">
        <v>12582</v>
      </c>
      <c r="I29" s="70"/>
      <c r="J29" s="244"/>
      <c r="K29" s="37">
        <v>14916</v>
      </c>
      <c r="L29" s="95"/>
      <c r="M29" s="95"/>
      <c r="N29" s="25" t="s">
        <v>91</v>
      </c>
      <c r="O29" s="95"/>
      <c r="P29" s="95"/>
      <c r="Q29" s="25" t="s">
        <v>91</v>
      </c>
      <c r="R29" s="95"/>
      <c r="S29" s="95"/>
      <c r="T29" s="92">
        <v>7633</v>
      </c>
      <c r="U29" s="95"/>
      <c r="V29" s="95"/>
      <c r="W29" s="25" t="s">
        <v>91</v>
      </c>
      <c r="X29" s="70"/>
      <c r="Y29" s="244"/>
      <c r="Z29" s="25" t="s">
        <v>91</v>
      </c>
      <c r="AA29" s="70"/>
      <c r="AB29" s="244"/>
      <c r="AC29" s="92">
        <v>17923</v>
      </c>
      <c r="AD29" s="95"/>
    </row>
    <row r="30" spans="3:30" ht="10.5" customHeight="1" x14ac:dyDescent="0.25">
      <c r="C30" s="25">
        <v>1993</v>
      </c>
      <c r="D30" s="95"/>
      <c r="E30" s="37">
        <v>2391</v>
      </c>
      <c r="F30" s="95"/>
      <c r="G30" s="95"/>
      <c r="H30" s="37">
        <v>12143</v>
      </c>
      <c r="I30" s="70"/>
      <c r="J30" s="244"/>
      <c r="K30" s="37">
        <v>14534</v>
      </c>
      <c r="L30" s="95"/>
      <c r="M30" s="95"/>
      <c r="N30" s="25" t="s">
        <v>91</v>
      </c>
      <c r="O30" s="95"/>
      <c r="P30" s="95"/>
      <c r="Q30" s="25" t="s">
        <v>91</v>
      </c>
      <c r="R30" s="95"/>
      <c r="S30" s="95"/>
      <c r="T30" s="92">
        <v>7085</v>
      </c>
      <c r="U30" s="95"/>
      <c r="V30" s="95"/>
      <c r="W30" s="25" t="s">
        <v>91</v>
      </c>
      <c r="X30" s="70"/>
      <c r="Y30" s="244"/>
      <c r="Z30" s="25" t="s">
        <v>91</v>
      </c>
      <c r="AA30" s="70"/>
      <c r="AB30" s="244"/>
      <c r="AC30" s="92">
        <v>16288</v>
      </c>
      <c r="AD30" s="95"/>
    </row>
    <row r="31" spans="3:30" ht="10.5" customHeight="1" x14ac:dyDescent="0.25">
      <c r="C31" s="25">
        <v>1994</v>
      </c>
      <c r="D31" s="95"/>
      <c r="E31" s="37">
        <v>2444</v>
      </c>
      <c r="F31" s="95"/>
      <c r="G31" s="95"/>
      <c r="H31" s="37">
        <v>11209</v>
      </c>
      <c r="I31" s="70"/>
      <c r="J31" s="244"/>
      <c r="K31" s="37">
        <v>13653</v>
      </c>
      <c r="L31" s="95"/>
      <c r="M31" s="95"/>
      <c r="N31" s="25" t="s">
        <v>91</v>
      </c>
      <c r="O31" s="95"/>
      <c r="P31" s="95"/>
      <c r="Q31" s="25" t="s">
        <v>91</v>
      </c>
      <c r="R31" s="95"/>
      <c r="S31" s="95"/>
      <c r="T31" s="92">
        <v>7341</v>
      </c>
      <c r="U31" s="95"/>
      <c r="V31" s="95"/>
      <c r="W31" s="25" t="s">
        <v>91</v>
      </c>
      <c r="X31" s="70"/>
      <c r="Y31" s="244"/>
      <c r="Z31" s="25" t="s">
        <v>91</v>
      </c>
      <c r="AA31" s="70"/>
      <c r="AB31" s="244"/>
      <c r="AC31" s="92">
        <v>15024</v>
      </c>
      <c r="AD31" s="95"/>
    </row>
    <row r="32" spans="3:30" ht="10.5" customHeight="1" x14ac:dyDescent="0.25">
      <c r="C32" s="25">
        <v>1995</v>
      </c>
      <c r="D32" s="95"/>
      <c r="E32" s="37">
        <v>2515</v>
      </c>
      <c r="F32" s="95"/>
      <c r="G32" s="95"/>
      <c r="H32" s="37">
        <v>11795</v>
      </c>
      <c r="I32" s="70"/>
      <c r="J32" s="244"/>
      <c r="K32" s="37">
        <v>14310</v>
      </c>
      <c r="L32" s="95"/>
      <c r="M32" s="95"/>
      <c r="N32" s="25" t="s">
        <v>91</v>
      </c>
      <c r="O32" s="95"/>
      <c r="P32" s="95"/>
      <c r="Q32" s="25" t="s">
        <v>91</v>
      </c>
      <c r="R32" s="95"/>
      <c r="S32" s="95"/>
      <c r="T32" s="92">
        <v>7537</v>
      </c>
      <c r="U32" s="95"/>
      <c r="V32" s="95"/>
      <c r="W32" s="25" t="s">
        <v>91</v>
      </c>
      <c r="X32" s="70"/>
      <c r="Y32" s="244"/>
      <c r="Z32" s="25" t="s">
        <v>91</v>
      </c>
      <c r="AA32" s="70"/>
      <c r="AB32" s="244"/>
      <c r="AC32" s="92">
        <v>14653</v>
      </c>
      <c r="AD32" s="95"/>
    </row>
    <row r="33" spans="3:30" s="218" customFormat="1" ht="17.25" customHeight="1" x14ac:dyDescent="0.2">
      <c r="C33" s="219">
        <v>1996</v>
      </c>
      <c r="D33" s="222"/>
      <c r="E33" s="221">
        <v>2515</v>
      </c>
      <c r="F33" s="222"/>
      <c r="G33" s="222"/>
      <c r="H33" s="221">
        <v>11169</v>
      </c>
      <c r="I33" s="220"/>
      <c r="J33" s="220"/>
      <c r="K33" s="221">
        <v>13684</v>
      </c>
      <c r="L33" s="222"/>
      <c r="M33" s="222"/>
      <c r="N33" s="219" t="s">
        <v>91</v>
      </c>
      <c r="O33" s="222"/>
      <c r="P33" s="222"/>
      <c r="Q33" s="219" t="s">
        <v>91</v>
      </c>
      <c r="R33" s="222"/>
      <c r="S33" s="222"/>
      <c r="T33" s="223">
        <v>7343</v>
      </c>
      <c r="U33" s="222"/>
      <c r="V33" s="222"/>
      <c r="W33" s="219" t="s">
        <v>91</v>
      </c>
      <c r="X33" s="220"/>
      <c r="Y33" s="220"/>
      <c r="Z33" s="219" t="s">
        <v>91</v>
      </c>
      <c r="AA33" s="220"/>
      <c r="AB33" s="220"/>
      <c r="AC33" s="223">
        <v>14271</v>
      </c>
      <c r="AD33" s="222"/>
    </row>
    <row r="34" spans="3:30" ht="10.5" customHeight="1" x14ac:dyDescent="0.25">
      <c r="C34" s="25">
        <v>1997</v>
      </c>
      <c r="D34" s="95"/>
      <c r="E34" s="37">
        <v>2715</v>
      </c>
      <c r="F34" s="95"/>
      <c r="G34" s="95"/>
      <c r="H34" s="37">
        <v>10889</v>
      </c>
      <c r="I34" s="70"/>
      <c r="J34" s="244"/>
      <c r="K34" s="37">
        <v>13604</v>
      </c>
      <c r="L34" s="95"/>
      <c r="M34" s="95"/>
      <c r="N34" s="25" t="s">
        <v>91</v>
      </c>
      <c r="O34" s="95"/>
      <c r="P34" s="95"/>
      <c r="Q34" s="25" t="s">
        <v>91</v>
      </c>
      <c r="R34" s="95"/>
      <c r="S34" s="95"/>
      <c r="T34" s="92">
        <v>6807</v>
      </c>
      <c r="U34" s="95"/>
      <c r="V34" s="95"/>
      <c r="W34" s="25" t="s">
        <v>91</v>
      </c>
      <c r="X34" s="70"/>
      <c r="Y34" s="244"/>
      <c r="Z34" s="25" t="s">
        <v>91</v>
      </c>
      <c r="AA34" s="70"/>
      <c r="AB34" s="244"/>
      <c r="AC34" s="92">
        <v>13745</v>
      </c>
      <c r="AD34" s="95"/>
    </row>
    <row r="35" spans="3:30" ht="10.5" customHeight="1" x14ac:dyDescent="0.25">
      <c r="C35" s="25">
        <v>1998</v>
      </c>
      <c r="D35" s="95"/>
      <c r="E35" s="37">
        <v>2785</v>
      </c>
      <c r="F35" s="95"/>
      <c r="G35" s="95"/>
      <c r="H35" s="37">
        <v>10713</v>
      </c>
      <c r="I35" s="70"/>
      <c r="J35" s="244"/>
      <c r="K35" s="37">
        <v>13498</v>
      </c>
      <c r="L35" s="95"/>
      <c r="M35" s="95"/>
      <c r="N35" s="25" t="s">
        <v>91</v>
      </c>
      <c r="O35" s="95"/>
      <c r="P35" s="95"/>
      <c r="Q35" s="25" t="s">
        <v>91</v>
      </c>
      <c r="R35" s="95"/>
      <c r="S35" s="95"/>
      <c r="T35" s="92">
        <v>6133</v>
      </c>
      <c r="U35" s="95"/>
      <c r="V35" s="95"/>
      <c r="W35" s="25" t="s">
        <v>91</v>
      </c>
      <c r="X35" s="70"/>
      <c r="Y35" s="244"/>
      <c r="Z35" s="25" t="s">
        <v>91</v>
      </c>
      <c r="AA35" s="70"/>
      <c r="AB35" s="244"/>
      <c r="AC35" s="92">
        <v>12765</v>
      </c>
      <c r="AD35" s="95"/>
    </row>
    <row r="36" spans="3:30" ht="10.5" customHeight="1" x14ac:dyDescent="0.25">
      <c r="C36" s="25">
        <v>1999</v>
      </c>
      <c r="D36" s="95"/>
      <c r="E36" s="37">
        <v>2932</v>
      </c>
      <c r="F36" s="95"/>
      <c r="G36" s="95"/>
      <c r="H36" s="37">
        <v>10371</v>
      </c>
      <c r="I36" s="70"/>
      <c r="J36" s="244"/>
      <c r="K36" s="37">
        <v>13303</v>
      </c>
      <c r="L36" s="35"/>
      <c r="M36" s="35"/>
      <c r="N36" s="25" t="s">
        <v>91</v>
      </c>
      <c r="O36" s="95"/>
      <c r="P36" s="95"/>
      <c r="Q36" s="25" t="s">
        <v>91</v>
      </c>
      <c r="R36" s="95"/>
      <c r="S36" s="95"/>
      <c r="T36" s="92">
        <v>5972</v>
      </c>
      <c r="U36" s="35"/>
      <c r="V36" s="35"/>
      <c r="W36" s="25" t="s">
        <v>91</v>
      </c>
      <c r="X36" s="70"/>
      <c r="Y36" s="244"/>
      <c r="Z36" s="25" t="s">
        <v>91</v>
      </c>
      <c r="AA36" s="24"/>
      <c r="AB36" s="245"/>
      <c r="AC36" s="133">
        <v>12270</v>
      </c>
      <c r="AD36" s="35"/>
    </row>
    <row r="37" spans="3:30" ht="10.5" customHeight="1" x14ac:dyDescent="0.25">
      <c r="C37" s="25">
        <v>2000</v>
      </c>
      <c r="D37" s="95"/>
      <c r="E37" s="37">
        <v>2934</v>
      </c>
      <c r="F37" s="95"/>
      <c r="G37" s="95"/>
      <c r="H37" s="37">
        <v>10159</v>
      </c>
      <c r="I37" s="70"/>
      <c r="J37" s="244"/>
      <c r="K37" s="37">
        <v>13093</v>
      </c>
      <c r="L37" s="95"/>
      <c r="M37" s="95"/>
      <c r="N37" s="25" t="s">
        <v>91</v>
      </c>
      <c r="O37" s="95"/>
      <c r="P37" s="95"/>
      <c r="Q37" s="25" t="s">
        <v>91</v>
      </c>
      <c r="R37" s="95"/>
      <c r="S37" s="95"/>
      <c r="T37" s="92">
        <v>5731</v>
      </c>
      <c r="U37" s="95"/>
      <c r="V37" s="95"/>
      <c r="W37" s="25" t="s">
        <v>91</v>
      </c>
      <c r="X37" s="70"/>
      <c r="Y37" s="244"/>
      <c r="Z37" s="25" t="s">
        <v>91</v>
      </c>
      <c r="AA37" s="70"/>
      <c r="AB37" s="244"/>
      <c r="AC37" s="92">
        <v>8768</v>
      </c>
      <c r="AD37" s="31">
        <v>11</v>
      </c>
    </row>
    <row r="38" spans="3:30" s="218" customFormat="1" ht="17.25" customHeight="1" x14ac:dyDescent="0.2">
      <c r="C38" s="219">
        <v>2001</v>
      </c>
      <c r="D38" s="222"/>
      <c r="E38" s="221">
        <v>2939</v>
      </c>
      <c r="F38" s="222"/>
      <c r="G38" s="222"/>
      <c r="H38" s="221">
        <v>9957</v>
      </c>
      <c r="I38" s="220"/>
      <c r="J38" s="220"/>
      <c r="K38" s="221">
        <v>12896</v>
      </c>
      <c r="L38" s="222"/>
      <c r="M38" s="222"/>
      <c r="N38" s="219" t="s">
        <v>91</v>
      </c>
      <c r="O38" s="222"/>
      <c r="P38" s="222"/>
      <c r="Q38" s="219" t="s">
        <v>91</v>
      </c>
      <c r="R38" s="222"/>
      <c r="S38" s="222"/>
      <c r="T38" s="221">
        <v>5544</v>
      </c>
      <c r="U38" s="222"/>
      <c r="V38" s="222"/>
      <c r="W38" s="219" t="s">
        <v>91</v>
      </c>
      <c r="X38" s="220"/>
      <c r="Y38" s="220"/>
      <c r="Z38" s="219" t="s">
        <v>91</v>
      </c>
      <c r="AA38" s="220"/>
      <c r="AB38" s="220"/>
      <c r="AC38" s="221">
        <v>9381</v>
      </c>
      <c r="AD38" s="226"/>
    </row>
    <row r="39" spans="3:30" ht="10.5" customHeight="1" x14ac:dyDescent="0.25">
      <c r="C39" s="25">
        <v>2002</v>
      </c>
      <c r="D39" s="95"/>
      <c r="E39" s="37">
        <v>2977</v>
      </c>
      <c r="F39" s="95"/>
      <c r="G39" s="95"/>
      <c r="H39" s="37">
        <v>9820</v>
      </c>
      <c r="I39" s="70"/>
      <c r="J39" s="244"/>
      <c r="K39" s="37">
        <v>12797</v>
      </c>
      <c r="L39" s="95"/>
      <c r="M39" s="95"/>
      <c r="N39" s="37">
        <v>716</v>
      </c>
      <c r="O39" s="95"/>
      <c r="P39" s="95"/>
      <c r="Q39" s="37">
        <v>4653</v>
      </c>
      <c r="R39" s="95"/>
      <c r="S39" s="95"/>
      <c r="T39" s="37">
        <v>5369</v>
      </c>
      <c r="U39" s="95"/>
      <c r="V39" s="95"/>
      <c r="W39" s="37">
        <v>2479.998275862069</v>
      </c>
      <c r="X39" s="70"/>
      <c r="Y39" s="244"/>
      <c r="Z39" s="37">
        <v>7206.001724137931</v>
      </c>
      <c r="AA39" s="70" t="s">
        <v>93</v>
      </c>
      <c r="AB39" s="244"/>
      <c r="AC39" s="37">
        <v>9686</v>
      </c>
      <c r="AD39" s="95" t="s">
        <v>93</v>
      </c>
    </row>
    <row r="40" spans="3:30" ht="10.5" customHeight="1" x14ac:dyDescent="0.25">
      <c r="C40" s="25">
        <v>2003</v>
      </c>
      <c r="D40" s="95"/>
      <c r="E40" s="37">
        <v>2988</v>
      </c>
      <c r="F40" s="95"/>
      <c r="G40" s="95"/>
      <c r="H40" s="37">
        <v>9740</v>
      </c>
      <c r="I40" s="70"/>
      <c r="J40" s="244"/>
      <c r="K40" s="37">
        <v>12728</v>
      </c>
      <c r="L40" s="95"/>
      <c r="M40" s="95"/>
      <c r="N40" s="37">
        <v>801</v>
      </c>
      <c r="O40" s="95"/>
      <c r="P40" s="95"/>
      <c r="Q40" s="37">
        <v>4715</v>
      </c>
      <c r="R40" s="95"/>
      <c r="S40" s="95"/>
      <c r="T40" s="37">
        <v>5516</v>
      </c>
      <c r="U40" s="95"/>
      <c r="V40" s="95"/>
      <c r="W40" s="37">
        <v>2451.5500000000002</v>
      </c>
      <c r="X40" s="70" t="s">
        <v>93</v>
      </c>
      <c r="Y40" s="244"/>
      <c r="Z40" s="37">
        <v>7146.6166666666659</v>
      </c>
      <c r="AA40" s="70" t="s">
        <v>93</v>
      </c>
      <c r="AB40" s="244"/>
      <c r="AC40" s="37">
        <v>9598.1666666666661</v>
      </c>
      <c r="AD40" s="95" t="s">
        <v>93</v>
      </c>
    </row>
    <row r="41" spans="3:30" ht="10.5" customHeight="1" x14ac:dyDescent="0.25">
      <c r="C41" s="25">
        <v>2004</v>
      </c>
      <c r="D41" s="95"/>
      <c r="E41" s="37">
        <v>3007</v>
      </c>
      <c r="F41" s="95"/>
      <c r="G41" s="95"/>
      <c r="H41" s="37">
        <v>9722</v>
      </c>
      <c r="I41" s="70"/>
      <c r="J41" s="244"/>
      <c r="K41" s="37">
        <v>12729</v>
      </c>
      <c r="L41" s="95"/>
      <c r="M41" s="95"/>
      <c r="N41" s="37">
        <v>834</v>
      </c>
      <c r="O41" s="95"/>
      <c r="P41" s="95"/>
      <c r="Q41" s="37">
        <v>4610</v>
      </c>
      <c r="R41" s="95"/>
      <c r="S41" s="95"/>
      <c r="T41" s="37">
        <v>5444</v>
      </c>
      <c r="U41" s="95"/>
      <c r="V41" s="95"/>
      <c r="W41" s="37">
        <v>2628</v>
      </c>
      <c r="X41" s="70" t="s">
        <v>93</v>
      </c>
      <c r="Y41" s="244"/>
      <c r="Z41" s="37">
        <v>7218.5</v>
      </c>
      <c r="AA41" s="70" t="s">
        <v>93</v>
      </c>
      <c r="AB41" s="244"/>
      <c r="AC41" s="37">
        <v>9846.5</v>
      </c>
      <c r="AD41" s="95"/>
    </row>
    <row r="42" spans="3:30" ht="10.5" customHeight="1" x14ac:dyDescent="0.25">
      <c r="C42" s="25">
        <v>2005</v>
      </c>
      <c r="D42" s="95"/>
      <c r="E42" s="37">
        <v>3017</v>
      </c>
      <c r="F42" s="95"/>
      <c r="G42" s="95"/>
      <c r="H42" s="37">
        <v>9643</v>
      </c>
      <c r="I42" s="70"/>
      <c r="J42" s="244"/>
      <c r="K42" s="37">
        <v>12660</v>
      </c>
      <c r="L42" s="95"/>
      <c r="M42" s="95"/>
      <c r="N42" s="37">
        <v>888</v>
      </c>
      <c r="O42" s="95"/>
      <c r="P42" s="95"/>
      <c r="Q42" s="37">
        <v>4518</v>
      </c>
      <c r="R42" s="95"/>
      <c r="S42" s="95"/>
      <c r="T42" s="37">
        <v>5406</v>
      </c>
      <c r="U42" s="95"/>
      <c r="V42" s="95"/>
      <c r="W42" s="37">
        <v>2527.5</v>
      </c>
      <c r="X42" s="70" t="s">
        <v>93</v>
      </c>
      <c r="Y42" s="244"/>
      <c r="Z42" s="37">
        <v>7190.5</v>
      </c>
      <c r="AA42" s="70" t="s">
        <v>93</v>
      </c>
      <c r="AB42" s="244"/>
      <c r="AC42" s="37">
        <v>9718</v>
      </c>
      <c r="AD42" s="95"/>
    </row>
    <row r="43" spans="3:30" s="218" customFormat="1" ht="17.25" customHeight="1" x14ac:dyDescent="0.2">
      <c r="C43" s="219">
        <v>2006</v>
      </c>
      <c r="D43" s="222"/>
      <c r="E43" s="221">
        <v>3026</v>
      </c>
      <c r="F43" s="222"/>
      <c r="G43" s="222"/>
      <c r="H43" s="221">
        <v>9581</v>
      </c>
      <c r="I43" s="220"/>
      <c r="J43" s="220"/>
      <c r="K43" s="221">
        <v>12607</v>
      </c>
      <c r="L43" s="222"/>
      <c r="M43" s="222"/>
      <c r="N43" s="221">
        <v>933</v>
      </c>
      <c r="O43" s="222"/>
      <c r="P43" s="222"/>
      <c r="Q43" s="221">
        <v>4449</v>
      </c>
      <c r="R43" s="222"/>
      <c r="S43" s="222"/>
      <c r="T43" s="221">
        <v>5382</v>
      </c>
      <c r="U43" s="222"/>
      <c r="V43" s="222"/>
      <c r="W43" s="221">
        <v>2708.5</v>
      </c>
      <c r="X43" s="220" t="s">
        <v>93</v>
      </c>
      <c r="Y43" s="220"/>
      <c r="Z43" s="221">
        <v>7448</v>
      </c>
      <c r="AA43" s="220" t="s">
        <v>93</v>
      </c>
      <c r="AB43" s="220"/>
      <c r="AC43" s="221">
        <v>10156.5</v>
      </c>
      <c r="AD43" s="222"/>
    </row>
    <row r="44" spans="3:30" ht="10.5" customHeight="1" x14ac:dyDescent="0.25">
      <c r="C44" s="25">
        <v>2007</v>
      </c>
      <c r="D44" s="95"/>
      <c r="E44" s="37">
        <v>3032</v>
      </c>
      <c r="F44" s="95"/>
      <c r="G44" s="95"/>
      <c r="H44" s="37">
        <v>8151</v>
      </c>
      <c r="I44" s="70"/>
      <c r="J44" s="244"/>
      <c r="K44" s="37">
        <v>11183</v>
      </c>
      <c r="L44" s="95"/>
      <c r="M44" s="95"/>
      <c r="N44" s="37">
        <v>1081</v>
      </c>
      <c r="O44" s="95"/>
      <c r="P44" s="95"/>
      <c r="Q44" s="37">
        <v>4589</v>
      </c>
      <c r="R44" s="95"/>
      <c r="S44" s="95"/>
      <c r="T44" s="37">
        <v>5670</v>
      </c>
      <c r="U44" s="95"/>
      <c r="V44" s="95"/>
      <c r="W44" s="37">
        <v>3075.5</v>
      </c>
      <c r="X44" s="70" t="s">
        <v>93</v>
      </c>
      <c r="Y44" s="244"/>
      <c r="Z44" s="37">
        <v>7267.8</v>
      </c>
      <c r="AA44" s="70" t="s">
        <v>93</v>
      </c>
      <c r="AB44" s="244"/>
      <c r="AC44" s="37">
        <v>10343.299999999999</v>
      </c>
      <c r="AD44" s="95" t="s">
        <v>93</v>
      </c>
    </row>
    <row r="45" spans="3:30" ht="10.5" customHeight="1" x14ac:dyDescent="0.25">
      <c r="C45" s="25">
        <v>2008</v>
      </c>
      <c r="D45" s="95"/>
      <c r="E45" s="37">
        <v>3033</v>
      </c>
      <c r="F45" s="95"/>
      <c r="G45" s="95"/>
      <c r="H45" s="37">
        <v>8054</v>
      </c>
      <c r="I45" s="70"/>
      <c r="J45" s="244"/>
      <c r="K45" s="37">
        <v>11087</v>
      </c>
      <c r="L45" s="95"/>
      <c r="M45" s="95"/>
      <c r="N45" s="37">
        <v>1125</v>
      </c>
      <c r="O45" s="95"/>
      <c r="P45" s="95"/>
      <c r="Q45" s="37">
        <v>4691</v>
      </c>
      <c r="R45" s="95"/>
      <c r="S45" s="95"/>
      <c r="T45" s="37">
        <v>5816</v>
      </c>
      <c r="U45" s="95"/>
      <c r="V45" s="95"/>
      <c r="W45" s="37">
        <v>3288.5</v>
      </c>
      <c r="X45" s="70"/>
      <c r="Y45" s="244"/>
      <c r="Z45" s="37">
        <v>7574</v>
      </c>
      <c r="AA45" s="70" t="s">
        <v>93</v>
      </c>
      <c r="AB45" s="244"/>
      <c r="AC45" s="37">
        <v>10862.5</v>
      </c>
      <c r="AD45" s="70" t="s">
        <v>93</v>
      </c>
    </row>
    <row r="46" spans="3:30" ht="10.5" customHeight="1" x14ac:dyDescent="0.25">
      <c r="C46" s="25">
        <v>2009</v>
      </c>
      <c r="D46" s="95"/>
      <c r="E46" s="37">
        <v>3048</v>
      </c>
      <c r="F46" s="95"/>
      <c r="G46" s="95"/>
      <c r="H46" s="37">
        <v>7793</v>
      </c>
      <c r="I46" s="70"/>
      <c r="J46" s="244"/>
      <c r="K46" s="37">
        <v>10841</v>
      </c>
      <c r="L46" s="95"/>
      <c r="M46" s="95"/>
      <c r="N46" s="134">
        <v>1126</v>
      </c>
      <c r="O46" s="95"/>
      <c r="P46" s="95"/>
      <c r="Q46" s="134">
        <v>4551</v>
      </c>
      <c r="R46" s="95"/>
      <c r="S46" s="95"/>
      <c r="T46" s="134">
        <v>5677</v>
      </c>
      <c r="U46" s="31"/>
      <c r="V46" s="31"/>
      <c r="W46" s="37">
        <v>3359</v>
      </c>
      <c r="X46" s="70" t="s">
        <v>93</v>
      </c>
      <c r="Y46" s="244"/>
      <c r="Z46" s="37">
        <v>7672</v>
      </c>
      <c r="AA46" s="70"/>
      <c r="AB46" s="244"/>
      <c r="AC46" s="37">
        <v>11031</v>
      </c>
      <c r="AD46" s="70" t="s">
        <v>93</v>
      </c>
    </row>
    <row r="47" spans="3:30" ht="10.5" customHeight="1" x14ac:dyDescent="0.25">
      <c r="C47" s="25">
        <v>2010</v>
      </c>
      <c r="D47" s="95"/>
      <c r="E47" s="37">
        <v>3056</v>
      </c>
      <c r="F47" s="95"/>
      <c r="G47" s="95"/>
      <c r="H47" s="37">
        <v>7652</v>
      </c>
      <c r="I47" s="70"/>
      <c r="J47" s="244"/>
      <c r="K47" s="37">
        <v>10708</v>
      </c>
      <c r="L47" s="95"/>
      <c r="M47" s="95"/>
      <c r="N47" s="37">
        <v>252</v>
      </c>
      <c r="O47" s="31">
        <v>15</v>
      </c>
      <c r="P47" s="31"/>
      <c r="Q47" s="37">
        <v>2749</v>
      </c>
      <c r="R47" s="31">
        <v>15</v>
      </c>
      <c r="S47" s="31"/>
      <c r="T47" s="37">
        <v>3001</v>
      </c>
      <c r="U47" s="31">
        <v>15</v>
      </c>
      <c r="V47" s="31"/>
      <c r="W47" s="37">
        <v>3614</v>
      </c>
      <c r="X47" s="31" t="s">
        <v>93</v>
      </c>
      <c r="Y47" s="31"/>
      <c r="Z47" s="37">
        <v>7961</v>
      </c>
      <c r="AA47" s="31"/>
      <c r="AB47" s="31"/>
      <c r="AC47" s="37">
        <v>11575</v>
      </c>
      <c r="AD47" s="31" t="s">
        <v>93</v>
      </c>
    </row>
    <row r="48" spans="3:30" s="218" customFormat="1" ht="17.25" customHeight="1" x14ac:dyDescent="0.2">
      <c r="C48" s="219">
        <v>2011</v>
      </c>
      <c r="D48" s="222"/>
      <c r="E48" s="221">
        <v>3062</v>
      </c>
      <c r="F48" s="222"/>
      <c r="G48" s="222"/>
      <c r="H48" s="221">
        <v>7577</v>
      </c>
      <c r="I48" s="220"/>
      <c r="J48" s="220"/>
      <c r="K48" s="221">
        <v>10639</v>
      </c>
      <c r="L48" s="222"/>
      <c r="M48" s="222"/>
      <c r="N48" s="221">
        <v>256</v>
      </c>
      <c r="O48" s="222"/>
      <c r="P48" s="222"/>
      <c r="Q48" s="221">
        <v>2532</v>
      </c>
      <c r="R48" s="222"/>
      <c r="S48" s="222"/>
      <c r="T48" s="221">
        <v>2788</v>
      </c>
      <c r="U48" s="222"/>
      <c r="V48" s="222"/>
      <c r="W48" s="221">
        <v>3801</v>
      </c>
      <c r="X48" s="220" t="s">
        <v>93</v>
      </c>
      <c r="Y48" s="220"/>
      <c r="Z48" s="221">
        <v>8092</v>
      </c>
      <c r="AA48" s="220" t="s">
        <v>93</v>
      </c>
      <c r="AB48" s="220"/>
      <c r="AC48" s="221">
        <v>11893</v>
      </c>
      <c r="AD48" s="220" t="s">
        <v>93</v>
      </c>
    </row>
    <row r="49" spans="1:30" s="218" customFormat="1" ht="10.5" customHeight="1" x14ac:dyDescent="0.2">
      <c r="C49" s="219">
        <v>2012</v>
      </c>
      <c r="D49" s="222"/>
      <c r="E49" s="221">
        <v>3086</v>
      </c>
      <c r="F49" s="222"/>
      <c r="G49" s="222"/>
      <c r="H49" s="221">
        <v>7380</v>
      </c>
      <c r="I49" s="220"/>
      <c r="J49" s="220"/>
      <c r="K49" s="221">
        <v>10466</v>
      </c>
      <c r="L49" s="222"/>
      <c r="M49" s="222"/>
      <c r="N49" s="221">
        <v>249</v>
      </c>
      <c r="O49" s="222"/>
      <c r="P49" s="222"/>
      <c r="Q49" s="221">
        <v>2459</v>
      </c>
      <c r="R49" s="222"/>
      <c r="S49" s="222"/>
      <c r="T49" s="221">
        <v>2708</v>
      </c>
      <c r="U49" s="222"/>
      <c r="V49" s="222"/>
      <c r="W49" s="221">
        <v>4072.7202805562265</v>
      </c>
      <c r="X49" s="220" t="s">
        <v>93</v>
      </c>
      <c r="Y49" s="220"/>
      <c r="Z49" s="221">
        <v>7773.2797194437735</v>
      </c>
      <c r="AA49" s="220" t="s">
        <v>93</v>
      </c>
      <c r="AB49" s="220"/>
      <c r="AC49" s="221">
        <v>11846</v>
      </c>
      <c r="AD49" s="220" t="s">
        <v>93</v>
      </c>
    </row>
    <row r="50" spans="1:30" s="218" customFormat="1" ht="10.5" customHeight="1" x14ac:dyDescent="0.2">
      <c r="C50" s="219">
        <v>2013</v>
      </c>
      <c r="D50" s="222"/>
      <c r="E50" s="221">
        <v>3091</v>
      </c>
      <c r="F50" s="222"/>
      <c r="G50" s="222"/>
      <c r="H50" s="221">
        <v>7354</v>
      </c>
      <c r="I50" s="220"/>
      <c r="J50" s="220"/>
      <c r="K50" s="221">
        <v>10445</v>
      </c>
      <c r="L50" s="222"/>
      <c r="M50" s="222"/>
      <c r="N50" s="221">
        <v>236</v>
      </c>
      <c r="O50" s="222"/>
      <c r="P50" s="222"/>
      <c r="Q50" s="221">
        <v>2314</v>
      </c>
      <c r="R50" s="222"/>
      <c r="S50" s="222"/>
      <c r="T50" s="221">
        <v>2550</v>
      </c>
      <c r="U50" s="222"/>
      <c r="V50" s="222"/>
      <c r="W50" s="221">
        <v>4150</v>
      </c>
      <c r="X50" s="220" t="s">
        <v>93</v>
      </c>
      <c r="Y50" s="220"/>
      <c r="Z50" s="221">
        <v>7890</v>
      </c>
      <c r="AA50" s="220"/>
      <c r="AB50" s="220"/>
      <c r="AC50" s="221">
        <v>12040</v>
      </c>
      <c r="AD50" s="220" t="s">
        <v>93</v>
      </c>
    </row>
    <row r="51" spans="1:30" s="218" customFormat="1" ht="17.25" customHeight="1" x14ac:dyDescent="0.2">
      <c r="C51" s="219">
        <v>2014</v>
      </c>
      <c r="D51" s="222"/>
      <c r="E51" s="221">
        <v>3085</v>
      </c>
      <c r="F51" s="222"/>
      <c r="G51" s="222"/>
      <c r="H51" s="221">
        <v>7293</v>
      </c>
      <c r="I51" s="220"/>
      <c r="J51" s="220"/>
      <c r="K51" s="221">
        <v>10378</v>
      </c>
      <c r="L51" s="222"/>
      <c r="M51" s="222"/>
      <c r="N51" s="221">
        <v>165</v>
      </c>
      <c r="O51" s="222"/>
      <c r="P51" s="222"/>
      <c r="Q51" s="221">
        <v>1829</v>
      </c>
      <c r="R51" s="222"/>
      <c r="S51" s="222"/>
      <c r="T51" s="221">
        <v>1994</v>
      </c>
      <c r="U51" s="222"/>
      <c r="V51" s="222"/>
      <c r="W51" s="221">
        <v>3923</v>
      </c>
      <c r="X51" s="221"/>
      <c r="Y51" s="221"/>
      <c r="Z51" s="221">
        <v>7781</v>
      </c>
      <c r="AA51" s="221"/>
      <c r="AB51" s="221"/>
      <c r="AC51" s="221">
        <v>11704</v>
      </c>
      <c r="AD51" s="220"/>
    </row>
    <row r="52" spans="1:30" ht="6.6" customHeight="1" x14ac:dyDescent="0.25">
      <c r="B52" s="21"/>
      <c r="C52" s="21"/>
      <c r="D52" s="21"/>
      <c r="E52" s="21"/>
      <c r="F52" s="132"/>
      <c r="G52" s="132"/>
      <c r="H52" s="21"/>
      <c r="I52" s="21"/>
      <c r="J52" s="21"/>
      <c r="K52" s="21"/>
      <c r="L52" s="132"/>
      <c r="M52" s="132"/>
      <c r="N52" s="21"/>
      <c r="O52" s="132"/>
      <c r="P52" s="132"/>
      <c r="Q52" s="21"/>
      <c r="R52" s="132"/>
      <c r="S52" s="132"/>
      <c r="T52" s="21"/>
      <c r="U52" s="132"/>
      <c r="V52" s="132"/>
      <c r="W52" s="21"/>
      <c r="X52" s="21"/>
      <c r="Y52" s="21"/>
      <c r="Z52" s="21"/>
      <c r="AA52" s="21"/>
      <c r="AB52" s="21"/>
      <c r="AC52" s="21"/>
      <c r="AD52" s="21"/>
    </row>
    <row r="53" spans="1:30" ht="14.25" customHeight="1" x14ac:dyDescent="0.25">
      <c r="B53" s="602" t="s">
        <v>94</v>
      </c>
      <c r="C53" s="631"/>
      <c r="D53" s="631"/>
      <c r="E53" s="624" t="s">
        <v>135</v>
      </c>
      <c r="F53" s="625"/>
      <c r="G53" s="625"/>
      <c r="H53" s="625"/>
      <c r="I53" s="625"/>
      <c r="J53" s="625"/>
      <c r="K53" s="625"/>
      <c r="L53" s="625"/>
      <c r="M53" s="260"/>
      <c r="N53" s="624" t="s">
        <v>136</v>
      </c>
      <c r="O53" s="624"/>
      <c r="P53" s="624"/>
      <c r="Q53" s="624"/>
      <c r="R53" s="624"/>
      <c r="S53" s="624"/>
      <c r="T53" s="624"/>
      <c r="U53" s="624"/>
      <c r="V53" s="624"/>
      <c r="W53" s="624"/>
      <c r="X53" s="624"/>
      <c r="Y53" s="624"/>
      <c r="Z53" s="624"/>
      <c r="AA53" s="624"/>
      <c r="AB53" s="624"/>
      <c r="AC53" s="624"/>
      <c r="AD53" s="624"/>
    </row>
    <row r="54" spans="1:30" ht="14.25" customHeight="1" x14ac:dyDescent="0.25">
      <c r="B54" s="631"/>
      <c r="C54" s="631"/>
      <c r="D54" s="631"/>
      <c r="E54" s="624" t="s">
        <v>137</v>
      </c>
      <c r="F54" s="624"/>
      <c r="G54" s="624"/>
      <c r="H54" s="624"/>
      <c r="I54" s="624"/>
      <c r="J54" s="624"/>
      <c r="K54" s="624"/>
      <c r="L54" s="624"/>
      <c r="M54" s="205"/>
      <c r="N54" s="624" t="s">
        <v>138</v>
      </c>
      <c r="O54" s="624"/>
      <c r="P54" s="624"/>
      <c r="Q54" s="624"/>
      <c r="R54" s="624"/>
      <c r="S54" s="624"/>
      <c r="T54" s="624"/>
      <c r="U54" s="624"/>
      <c r="V54" s="205"/>
      <c r="W54" s="624" t="s">
        <v>139</v>
      </c>
      <c r="X54" s="624"/>
      <c r="Y54" s="624"/>
      <c r="Z54" s="624"/>
      <c r="AA54" s="624"/>
      <c r="AB54" s="624"/>
      <c r="AC54" s="625"/>
      <c r="AD54" s="625"/>
    </row>
    <row r="55" spans="1:30" ht="48" customHeight="1" x14ac:dyDescent="0.25">
      <c r="B55" s="631"/>
      <c r="C55" s="631"/>
      <c r="D55" s="631"/>
      <c r="E55" s="577" t="s">
        <v>140</v>
      </c>
      <c r="F55" s="577"/>
      <c r="G55" s="228"/>
      <c r="H55" s="577" t="s">
        <v>141</v>
      </c>
      <c r="I55" s="577"/>
      <c r="J55" s="228"/>
      <c r="K55" s="577" t="s">
        <v>98</v>
      </c>
      <c r="L55" s="577"/>
      <c r="M55" s="204"/>
      <c r="N55" s="577" t="s">
        <v>142</v>
      </c>
      <c r="O55" s="577"/>
      <c r="P55" s="228"/>
      <c r="Q55" s="577" t="s">
        <v>143</v>
      </c>
      <c r="R55" s="577"/>
      <c r="S55" s="228"/>
      <c r="T55" s="577" t="s">
        <v>98</v>
      </c>
      <c r="U55" s="629"/>
      <c r="V55" s="261"/>
      <c r="W55" s="577" t="s">
        <v>142</v>
      </c>
      <c r="X55" s="629"/>
      <c r="Y55" s="261"/>
      <c r="Z55" s="577" t="s">
        <v>143</v>
      </c>
      <c r="AA55" s="629"/>
      <c r="AB55" s="261"/>
      <c r="AC55" s="577" t="s">
        <v>98</v>
      </c>
      <c r="AD55" s="629"/>
    </row>
    <row r="56" spans="1:30" ht="14.25" customHeight="1" x14ac:dyDescent="0.25">
      <c r="B56" s="631"/>
      <c r="C56" s="631"/>
      <c r="D56" s="631"/>
      <c r="E56" s="624" t="s">
        <v>144</v>
      </c>
      <c r="F56" s="625"/>
      <c r="G56" s="625"/>
      <c r="H56" s="625"/>
      <c r="I56" s="625"/>
      <c r="J56" s="625"/>
      <c r="K56" s="625"/>
      <c r="L56" s="625"/>
      <c r="M56" s="260"/>
      <c r="N56" s="624" t="s">
        <v>145</v>
      </c>
      <c r="O56" s="624"/>
      <c r="P56" s="624"/>
      <c r="Q56" s="624"/>
      <c r="R56" s="624"/>
      <c r="S56" s="624"/>
      <c r="T56" s="624"/>
      <c r="U56" s="624"/>
      <c r="V56" s="624"/>
      <c r="W56" s="624"/>
      <c r="X56" s="624"/>
      <c r="Y56" s="624"/>
      <c r="Z56" s="624"/>
      <c r="AA56" s="624"/>
      <c r="AB56" s="624"/>
      <c r="AC56" s="624"/>
      <c r="AD56" s="624"/>
    </row>
    <row r="57" spans="1:30" ht="27" customHeight="1" x14ac:dyDescent="0.25"/>
    <row r="58" spans="1:30" ht="15" customHeight="1" x14ac:dyDescent="0.25">
      <c r="A58" s="4"/>
      <c r="B58" s="130">
        <v>5</v>
      </c>
      <c r="C58" s="24" t="s">
        <v>554</v>
      </c>
      <c r="D58" s="24"/>
      <c r="E58" s="24"/>
      <c r="F58" s="24"/>
      <c r="G58" s="245"/>
      <c r="H58" s="24"/>
      <c r="I58" s="24"/>
      <c r="J58" s="245"/>
      <c r="K58" s="24"/>
      <c r="L58" s="24"/>
      <c r="M58" s="24"/>
      <c r="N58" s="24"/>
      <c r="O58" s="70"/>
      <c r="R58" s="244">
        <v>8</v>
      </c>
      <c r="S58" s="24" t="s">
        <v>146</v>
      </c>
      <c r="T58" s="24"/>
      <c r="U58" s="245"/>
      <c r="V58" s="24"/>
      <c r="W58" s="24"/>
      <c r="X58" s="24"/>
      <c r="Y58" s="245"/>
      <c r="Z58" s="24"/>
      <c r="AA58" s="24"/>
      <c r="AB58" s="245"/>
      <c r="AC58" s="24"/>
      <c r="AD58" s="35"/>
    </row>
    <row r="59" spans="1:30" ht="15" customHeight="1" x14ac:dyDescent="0.25">
      <c r="A59" s="4"/>
      <c r="B59" s="130"/>
      <c r="F59" s="20"/>
      <c r="G59" s="232"/>
      <c r="L59" s="20"/>
      <c r="M59" s="20"/>
      <c r="O59" s="70"/>
      <c r="R59" s="244"/>
      <c r="S59" s="78" t="s">
        <v>147</v>
      </c>
      <c r="T59" s="24"/>
      <c r="U59" s="245"/>
      <c r="V59" s="24"/>
      <c r="W59" s="24"/>
      <c r="X59" s="24"/>
      <c r="Y59" s="245"/>
      <c r="Z59" s="24"/>
      <c r="AA59" s="24"/>
      <c r="AB59" s="245"/>
      <c r="AC59" s="24"/>
      <c r="AD59" s="35"/>
    </row>
    <row r="60" spans="1:30" ht="15" customHeight="1" x14ac:dyDescent="0.25">
      <c r="A60" s="4"/>
      <c r="B60" s="130">
        <v>6</v>
      </c>
      <c r="C60" s="24" t="s">
        <v>148</v>
      </c>
      <c r="D60" s="24"/>
      <c r="E60" s="24"/>
      <c r="F60" s="24"/>
      <c r="G60" s="245"/>
      <c r="H60" s="24"/>
      <c r="I60" s="24"/>
      <c r="J60" s="245"/>
      <c r="K60" s="24"/>
      <c r="L60" s="24"/>
      <c r="M60" s="24"/>
      <c r="N60" s="24"/>
      <c r="O60" s="70"/>
      <c r="R60" s="244"/>
      <c r="S60" s="24"/>
      <c r="T60" s="24"/>
      <c r="U60" s="245"/>
      <c r="V60" s="24"/>
      <c r="W60" s="24"/>
      <c r="X60" s="24"/>
      <c r="Y60" s="245"/>
      <c r="Z60" s="24"/>
      <c r="AA60" s="24"/>
      <c r="AB60" s="245"/>
      <c r="AC60" s="24"/>
      <c r="AD60" s="35"/>
    </row>
    <row r="61" spans="1:30" ht="15" customHeight="1" x14ac:dyDescent="0.25">
      <c r="A61" s="4"/>
      <c r="B61" s="130"/>
      <c r="C61" s="24" t="s">
        <v>555</v>
      </c>
      <c r="D61" s="24"/>
      <c r="E61" s="24"/>
      <c r="F61" s="24"/>
      <c r="G61" s="245"/>
      <c r="H61" s="24"/>
      <c r="I61" s="24"/>
      <c r="J61" s="245"/>
      <c r="K61" s="24"/>
      <c r="L61" s="24"/>
      <c r="M61" s="24"/>
      <c r="N61" s="24"/>
      <c r="O61" s="70"/>
      <c r="R61" s="244">
        <v>9</v>
      </c>
      <c r="S61" s="24" t="s">
        <v>149</v>
      </c>
      <c r="T61" s="24"/>
      <c r="U61" s="245"/>
      <c r="V61" s="24"/>
      <c r="W61" s="24"/>
      <c r="X61" s="24"/>
      <c r="Y61" s="245"/>
      <c r="Z61" s="24"/>
      <c r="AA61" s="24"/>
      <c r="AB61" s="245"/>
      <c r="AC61" s="24"/>
      <c r="AD61" s="35"/>
    </row>
    <row r="62" spans="1:30" ht="15" customHeight="1" x14ac:dyDescent="0.25">
      <c r="A62" s="4"/>
      <c r="C62" s="78" t="s">
        <v>150</v>
      </c>
      <c r="D62" s="24"/>
      <c r="E62" s="24"/>
      <c r="F62" s="24"/>
      <c r="G62" s="245"/>
      <c r="H62" s="24"/>
      <c r="I62" s="24"/>
      <c r="J62" s="245"/>
      <c r="K62" s="24"/>
      <c r="L62" s="24"/>
      <c r="M62" s="24"/>
      <c r="N62" s="24"/>
      <c r="O62" s="70"/>
      <c r="R62" s="244"/>
      <c r="S62" s="78" t="s">
        <v>1289</v>
      </c>
      <c r="T62" s="24"/>
      <c r="U62" s="245"/>
      <c r="V62" s="24"/>
      <c r="W62" s="24"/>
      <c r="X62" s="24"/>
      <c r="Y62" s="245"/>
      <c r="Z62" s="24"/>
      <c r="AA62" s="24"/>
      <c r="AB62" s="245"/>
      <c r="AC62" s="24"/>
      <c r="AD62" s="35"/>
    </row>
    <row r="63" spans="1:30" ht="8.25" customHeight="1" x14ac:dyDescent="0.25">
      <c r="A63" s="4"/>
      <c r="B63" s="130"/>
      <c r="D63" s="24"/>
      <c r="E63" s="24"/>
      <c r="F63" s="24"/>
      <c r="G63" s="245"/>
      <c r="H63" s="24"/>
      <c r="I63" s="24"/>
      <c r="J63" s="245"/>
      <c r="K63" s="24"/>
      <c r="L63" s="24"/>
      <c r="M63" s="24"/>
      <c r="N63" s="24"/>
      <c r="O63" s="70"/>
      <c r="R63" s="244"/>
      <c r="S63" s="557" t="s">
        <v>1290</v>
      </c>
      <c r="T63" s="24"/>
      <c r="U63" s="245"/>
      <c r="V63" s="24"/>
      <c r="W63" s="24"/>
      <c r="X63" s="24"/>
      <c r="Y63" s="245"/>
      <c r="Z63" s="24"/>
      <c r="AA63" s="24"/>
      <c r="AB63" s="245"/>
      <c r="AC63" s="24"/>
      <c r="AD63" s="35"/>
    </row>
    <row r="64" spans="1:30" ht="15" customHeight="1" x14ac:dyDescent="0.25">
      <c r="A64" s="4"/>
      <c r="B64" s="130">
        <v>7</v>
      </c>
      <c r="C64" s="24" t="s">
        <v>151</v>
      </c>
      <c r="D64" s="24"/>
      <c r="E64" s="24"/>
      <c r="F64" s="24"/>
      <c r="G64" s="245"/>
      <c r="H64" s="24"/>
      <c r="I64" s="24"/>
      <c r="J64" s="245"/>
      <c r="K64" s="24"/>
      <c r="L64" s="24"/>
      <c r="M64" s="24"/>
      <c r="N64" s="24"/>
      <c r="O64" s="70"/>
      <c r="U64" s="245"/>
      <c r="V64" s="24"/>
      <c r="W64" s="24"/>
      <c r="X64" s="24"/>
      <c r="Y64" s="245"/>
      <c r="Z64" s="24"/>
      <c r="AA64" s="24"/>
      <c r="AB64" s="245"/>
      <c r="AC64" s="24"/>
      <c r="AD64" s="35"/>
    </row>
    <row r="65" spans="1:30" ht="15" customHeight="1" x14ac:dyDescent="0.25">
      <c r="A65" s="4"/>
      <c r="B65" s="130"/>
      <c r="C65" s="24" t="s">
        <v>153</v>
      </c>
      <c r="F65" s="20"/>
      <c r="G65" s="232"/>
      <c r="L65" s="24"/>
      <c r="M65" s="24"/>
      <c r="N65" s="24"/>
      <c r="O65" s="70"/>
      <c r="R65" s="244">
        <v>10</v>
      </c>
      <c r="S65" s="24" t="s">
        <v>152</v>
      </c>
      <c r="T65" s="24"/>
      <c r="U65" s="245"/>
      <c r="V65" s="24"/>
      <c r="W65" s="24"/>
      <c r="X65" s="24"/>
      <c r="Y65" s="245"/>
      <c r="Z65" s="24"/>
      <c r="AA65" s="24"/>
      <c r="AB65" s="245"/>
      <c r="AC65" s="24"/>
      <c r="AD65" s="35"/>
    </row>
    <row r="66" spans="1:30" ht="15" customHeight="1" x14ac:dyDescent="0.25">
      <c r="B66" s="130"/>
      <c r="C66" s="78" t="s">
        <v>154</v>
      </c>
      <c r="D66" s="24"/>
      <c r="E66" s="24"/>
      <c r="F66" s="24"/>
      <c r="G66" s="245"/>
      <c r="H66" s="24"/>
      <c r="I66" s="24"/>
      <c r="J66" s="245"/>
      <c r="K66" s="24"/>
      <c r="L66" s="20"/>
      <c r="M66" s="20"/>
      <c r="O66" s="70"/>
      <c r="R66" s="244"/>
      <c r="S66" s="334" t="s">
        <v>556</v>
      </c>
      <c r="T66" s="24"/>
      <c r="U66" s="245"/>
      <c r="V66" s="24"/>
      <c r="W66" s="24"/>
      <c r="X66" s="24"/>
      <c r="Y66" s="245"/>
      <c r="Z66" s="24"/>
      <c r="AA66" s="24"/>
      <c r="AB66" s="245"/>
      <c r="AC66" s="24"/>
      <c r="AD66" s="35"/>
    </row>
    <row r="67" spans="1:30" x14ac:dyDescent="0.25">
      <c r="B67" s="7"/>
      <c r="F67" s="20"/>
      <c r="G67" s="232"/>
      <c r="L67" s="20"/>
      <c r="M67" s="20"/>
      <c r="O67" s="8"/>
      <c r="P67" s="8"/>
      <c r="R67" s="244"/>
      <c r="S67" s="78" t="s">
        <v>155</v>
      </c>
      <c r="T67" s="24"/>
      <c r="U67" s="20"/>
      <c r="V67" s="20"/>
      <c r="AD67" s="131"/>
    </row>
  </sheetData>
  <mergeCells count="48">
    <mergeCell ref="N53:AD53"/>
    <mergeCell ref="AC6:AD6"/>
    <mergeCell ref="AH14:AI14"/>
    <mergeCell ref="AH15:AI15"/>
    <mergeCell ref="S18:V18"/>
    <mergeCell ref="S19:V19"/>
    <mergeCell ref="N9:O9"/>
    <mergeCell ref="N54:U54"/>
    <mergeCell ref="T55:U55"/>
    <mergeCell ref="E4:L4"/>
    <mergeCell ref="N4:AD4"/>
    <mergeCell ref="N5:U5"/>
    <mergeCell ref="T6:U6"/>
    <mergeCell ref="E7:L7"/>
    <mergeCell ref="N7:AD7"/>
    <mergeCell ref="W9:X9"/>
    <mergeCell ref="Z9:AA9"/>
    <mergeCell ref="AC9:AD9"/>
    <mergeCell ref="N6:O6"/>
    <mergeCell ref="Q6:R6"/>
    <mergeCell ref="W6:X6"/>
    <mergeCell ref="Z6:AA6"/>
    <mergeCell ref="W54:AD54"/>
    <mergeCell ref="Q55:R55"/>
    <mergeCell ref="W5:AD5"/>
    <mergeCell ref="E56:L56"/>
    <mergeCell ref="N56:AD56"/>
    <mergeCell ref="W55:X55"/>
    <mergeCell ref="Z55:AA55"/>
    <mergeCell ref="AC55:AD55"/>
    <mergeCell ref="E55:F55"/>
    <mergeCell ref="H55:I55"/>
    <mergeCell ref="K55:L55"/>
    <mergeCell ref="N55:O55"/>
    <mergeCell ref="Q9:R9"/>
    <mergeCell ref="T9:U9"/>
    <mergeCell ref="E6:F6"/>
    <mergeCell ref="H6:I6"/>
    <mergeCell ref="E53:L53"/>
    <mergeCell ref="B4:D7"/>
    <mergeCell ref="E5:L5"/>
    <mergeCell ref="B53:D56"/>
    <mergeCell ref="E54:L54"/>
    <mergeCell ref="K6:L6"/>
    <mergeCell ref="B9:D9"/>
    <mergeCell ref="E9:F9"/>
    <mergeCell ref="H9:I9"/>
    <mergeCell ref="K9:L9"/>
  </mergeCells>
  <printOptions horizontalCentered="1"/>
  <pageMargins left="0" right="0" top="0" bottom="0" header="0" footer="0"/>
  <pageSetup paperSize="9" scale="9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workbookViewId="0"/>
  </sheetViews>
  <sheetFormatPr defaultRowHeight="14.25" x14ac:dyDescent="0.25"/>
  <cols>
    <col min="1" max="1" width="0.85546875" style="232" customWidth="1"/>
    <col min="2" max="2" width="1.7109375" style="232" customWidth="1"/>
    <col min="3" max="3" width="5.7109375" style="232" customWidth="1"/>
    <col min="4" max="4" width="1.5703125" style="20" customWidth="1"/>
    <col min="5" max="5" width="7.140625" style="20" customWidth="1"/>
    <col min="6" max="6" width="1.5703125" style="20" customWidth="1"/>
    <col min="7" max="7" width="1.5703125" style="232" customWidth="1"/>
    <col min="8" max="8" width="9.140625" style="20"/>
    <col min="9" max="10" width="1.5703125" style="20" customWidth="1"/>
    <col min="11" max="11" width="7" style="20" customWidth="1"/>
    <col min="12" max="12" width="1.28515625" style="20" customWidth="1"/>
    <col min="13" max="13" width="1.28515625" style="232" customWidth="1"/>
    <col min="14" max="14" width="9.140625" style="20"/>
    <col min="15" max="15" width="1.5703125" style="20" customWidth="1"/>
    <col min="16" max="16" width="1.28515625" style="20" customWidth="1"/>
    <col min="17" max="17" width="8.28515625" style="20" customWidth="1"/>
    <col min="18" max="19" width="1.7109375" style="20" customWidth="1"/>
    <col min="20" max="20" width="9.140625" style="20"/>
    <col min="21" max="22" width="1.28515625" style="20" customWidth="1"/>
    <col min="23" max="23" width="9.140625" style="20"/>
    <col min="24" max="25" width="1.28515625" style="20" customWidth="1"/>
    <col min="26" max="26" width="9.140625" style="20"/>
    <col min="27" max="28" width="1.42578125" style="20" customWidth="1"/>
    <col min="29" max="29" width="9.42578125" style="20" customWidth="1"/>
    <col min="30" max="30" width="1.42578125" style="20" customWidth="1"/>
    <col min="31" max="16384" width="9.140625" style="20"/>
  </cols>
  <sheetData>
    <row r="1" spans="2:30" s="305" customFormat="1" x14ac:dyDescent="0.25">
      <c r="B1" s="64" t="s">
        <v>1253</v>
      </c>
    </row>
    <row r="2" spans="2:30" x14ac:dyDescent="0.25">
      <c r="B2" s="556" t="s">
        <v>1288</v>
      </c>
    </row>
    <row r="3" spans="2:30" ht="6" customHeight="1" x14ac:dyDescent="0.25">
      <c r="B3" s="21"/>
      <c r="C3" s="21"/>
      <c r="D3" s="79"/>
      <c r="E3" s="21"/>
      <c r="F3" s="21"/>
      <c r="G3" s="21"/>
      <c r="H3" s="21"/>
      <c r="I3" s="21"/>
      <c r="J3" s="21"/>
      <c r="K3" s="21"/>
      <c r="L3" s="21"/>
      <c r="M3" s="21"/>
      <c r="N3" s="21"/>
      <c r="O3" s="21"/>
      <c r="P3" s="21"/>
      <c r="Q3" s="21"/>
      <c r="R3" s="21"/>
      <c r="S3" s="21"/>
      <c r="T3" s="21"/>
      <c r="U3" s="21"/>
      <c r="V3" s="21"/>
      <c r="W3" s="21"/>
      <c r="X3" s="21"/>
      <c r="Y3" s="21"/>
      <c r="Z3" s="21"/>
      <c r="AA3" s="21"/>
      <c r="AB3" s="21"/>
      <c r="AC3" s="21"/>
      <c r="AD3" s="21"/>
    </row>
    <row r="4" spans="2:30" ht="14.25" customHeight="1" x14ac:dyDescent="0.25">
      <c r="C4" s="615" t="s">
        <v>77</v>
      </c>
      <c r="D4" s="64"/>
      <c r="E4" s="638" t="s">
        <v>156</v>
      </c>
      <c r="F4" s="618"/>
      <c r="G4" s="618"/>
      <c r="H4" s="618"/>
      <c r="I4" s="618"/>
      <c r="J4" s="618"/>
      <c r="K4" s="618"/>
      <c r="L4" s="618"/>
      <c r="M4" s="618"/>
      <c r="N4" s="618"/>
      <c r="O4" s="618"/>
      <c r="P4" s="618"/>
      <c r="Q4" s="618"/>
      <c r="R4" s="618"/>
      <c r="S4" s="4"/>
      <c r="T4" s="618" t="s">
        <v>157</v>
      </c>
      <c r="U4" s="618"/>
      <c r="V4" s="618"/>
      <c r="W4" s="618"/>
      <c r="X4" s="618"/>
      <c r="Y4" s="618"/>
      <c r="Z4" s="618"/>
      <c r="AA4" s="618"/>
      <c r="AB4" s="618"/>
      <c r="AC4" s="618"/>
      <c r="AD4" s="618"/>
    </row>
    <row r="5" spans="2:30" ht="24.75" customHeight="1" x14ac:dyDescent="0.25">
      <c r="C5" s="615"/>
      <c r="D5" s="277"/>
      <c r="E5" s="622" t="s">
        <v>158</v>
      </c>
      <c r="F5" s="618"/>
      <c r="G5" s="618"/>
      <c r="H5" s="618"/>
      <c r="I5" s="618"/>
      <c r="J5" s="203"/>
      <c r="K5" s="620" t="s">
        <v>159</v>
      </c>
      <c r="L5" s="620"/>
      <c r="M5" s="620"/>
      <c r="N5" s="620"/>
      <c r="O5" s="620"/>
      <c r="P5" s="620"/>
      <c r="Q5" s="620"/>
      <c r="R5" s="620"/>
      <c r="S5" s="135"/>
      <c r="T5" s="639" t="s">
        <v>160</v>
      </c>
      <c r="U5" s="639"/>
      <c r="V5" s="135"/>
      <c r="W5" s="639" t="s">
        <v>161</v>
      </c>
      <c r="X5" s="639"/>
      <c r="Y5" s="135"/>
      <c r="Z5" s="620" t="s">
        <v>162</v>
      </c>
      <c r="AA5" s="620"/>
      <c r="AB5" s="620"/>
      <c r="AC5" s="620"/>
      <c r="AD5" s="620"/>
    </row>
    <row r="6" spans="2:30" ht="33.75" customHeight="1" x14ac:dyDescent="0.25">
      <c r="C6" s="615"/>
      <c r="D6" s="277"/>
      <c r="E6" s="622" t="s">
        <v>163</v>
      </c>
      <c r="F6" s="618"/>
      <c r="G6" s="229"/>
      <c r="H6" s="622" t="s">
        <v>164</v>
      </c>
      <c r="I6" s="622"/>
      <c r="J6" s="239"/>
      <c r="K6" s="622" t="s">
        <v>163</v>
      </c>
      <c r="L6" s="622"/>
      <c r="M6" s="239"/>
      <c r="N6" s="622" t="s">
        <v>165</v>
      </c>
      <c r="O6" s="622"/>
      <c r="P6" s="213"/>
      <c r="Q6" s="622" t="s">
        <v>166</v>
      </c>
      <c r="R6" s="622"/>
      <c r="S6" s="213"/>
      <c r="T6" s="622"/>
      <c r="U6" s="622"/>
      <c r="V6" s="213"/>
      <c r="W6" s="622"/>
      <c r="X6" s="622"/>
      <c r="Y6" s="213"/>
      <c r="Z6" s="622" t="s">
        <v>167</v>
      </c>
      <c r="AA6" s="622"/>
      <c r="AB6" s="213"/>
      <c r="AC6" s="622" t="s">
        <v>168</v>
      </c>
      <c r="AD6" s="622"/>
    </row>
    <row r="7" spans="2:30" ht="36.75" customHeight="1" x14ac:dyDescent="0.25">
      <c r="C7" s="615"/>
      <c r="D7" s="277"/>
      <c r="E7" s="622" t="s">
        <v>129</v>
      </c>
      <c r="F7" s="638"/>
      <c r="G7" s="605"/>
      <c r="H7" s="605"/>
      <c r="I7" s="605"/>
      <c r="J7" s="605"/>
      <c r="K7" s="605"/>
      <c r="L7" s="605"/>
      <c r="M7" s="605"/>
      <c r="N7" s="605"/>
      <c r="O7" s="605"/>
      <c r="P7" s="112"/>
      <c r="Q7" s="620" t="s">
        <v>169</v>
      </c>
      <c r="R7" s="620"/>
      <c r="S7" s="135"/>
      <c r="T7" s="620" t="s">
        <v>170</v>
      </c>
      <c r="U7" s="620"/>
      <c r="V7" s="135"/>
      <c r="W7" s="620" t="s">
        <v>171</v>
      </c>
      <c r="X7" s="620"/>
      <c r="Y7" s="213"/>
      <c r="Z7" s="620" t="s">
        <v>172</v>
      </c>
      <c r="AA7" s="620"/>
      <c r="AB7" s="213"/>
      <c r="AC7" s="620" t="s">
        <v>173</v>
      </c>
      <c r="AD7" s="620"/>
    </row>
    <row r="8" spans="2:30" ht="4.5" customHeight="1" x14ac:dyDescent="0.25">
      <c r="C8" s="231"/>
      <c r="D8" s="135"/>
      <c r="E8" s="112"/>
      <c r="F8" s="112"/>
      <c r="G8" s="229"/>
      <c r="H8" s="112"/>
      <c r="I8" s="112"/>
      <c r="J8" s="112"/>
      <c r="K8" s="112"/>
      <c r="L8" s="112"/>
      <c r="M8" s="229"/>
      <c r="N8" s="112"/>
      <c r="O8" s="112"/>
      <c r="P8" s="112"/>
      <c r="Q8" s="135"/>
      <c r="R8" s="135"/>
      <c r="S8" s="135"/>
      <c r="T8" s="135"/>
      <c r="U8" s="135"/>
      <c r="V8" s="135"/>
      <c r="W8" s="135"/>
      <c r="X8" s="135"/>
      <c r="Y8" s="135"/>
      <c r="Z8" s="135"/>
      <c r="AA8" s="135"/>
      <c r="AB8" s="135"/>
      <c r="AC8" s="135"/>
      <c r="AD8" s="135"/>
    </row>
    <row r="9" spans="2:30" ht="10.5" customHeight="1" x14ac:dyDescent="0.25">
      <c r="C9" s="239">
        <v>1</v>
      </c>
      <c r="D9" s="639">
        <v>20</v>
      </c>
      <c r="E9" s="571"/>
      <c r="F9" s="571"/>
      <c r="G9" s="229"/>
      <c r="H9" s="639">
        <v>21</v>
      </c>
      <c r="I9" s="639"/>
      <c r="J9" s="135"/>
      <c r="K9" s="639">
        <v>22</v>
      </c>
      <c r="L9" s="639"/>
      <c r="M9" s="239"/>
      <c r="N9" s="639">
        <v>23</v>
      </c>
      <c r="O9" s="639"/>
      <c r="P9" s="135"/>
      <c r="Q9" s="639">
        <v>24</v>
      </c>
      <c r="R9" s="639"/>
      <c r="S9" s="135"/>
      <c r="T9" s="639">
        <v>25</v>
      </c>
      <c r="U9" s="639"/>
      <c r="V9" s="135"/>
      <c r="W9" s="639">
        <v>26</v>
      </c>
      <c r="X9" s="639"/>
      <c r="Y9" s="135"/>
      <c r="Z9" s="639">
        <v>27</v>
      </c>
      <c r="AA9" s="639"/>
      <c r="AB9" s="135"/>
      <c r="AC9" s="639">
        <v>28</v>
      </c>
      <c r="AD9" s="639"/>
    </row>
    <row r="10" spans="2:30" ht="4.5" customHeight="1" x14ac:dyDescent="0.25">
      <c r="B10" s="21"/>
      <c r="C10" s="136"/>
      <c r="D10" s="6"/>
      <c r="E10" s="136"/>
      <c r="F10" s="137"/>
      <c r="G10" s="137"/>
      <c r="H10" s="136"/>
      <c r="I10" s="137"/>
      <c r="J10" s="137"/>
      <c r="K10" s="136"/>
      <c r="L10" s="137"/>
      <c r="M10" s="137"/>
      <c r="N10" s="136"/>
      <c r="O10" s="137"/>
      <c r="P10" s="137"/>
      <c r="Q10" s="136"/>
      <c r="R10" s="137"/>
      <c r="S10" s="137"/>
      <c r="T10" s="136"/>
      <c r="U10" s="137"/>
      <c r="V10" s="137"/>
      <c r="W10" s="136"/>
      <c r="X10" s="137"/>
      <c r="Y10" s="137"/>
      <c r="Z10" s="136"/>
      <c r="AA10" s="137"/>
      <c r="AB10" s="137"/>
      <c r="AC10" s="136"/>
      <c r="AD10" s="137"/>
    </row>
    <row r="11" spans="2:30" ht="10.5" customHeight="1" x14ac:dyDescent="0.25">
      <c r="C11" s="245">
        <v>1856</v>
      </c>
      <c r="D11" s="4"/>
      <c r="E11" s="92" t="s">
        <v>91</v>
      </c>
      <c r="F11" s="139"/>
      <c r="G11" s="139"/>
      <c r="H11" s="92" t="s">
        <v>91</v>
      </c>
      <c r="I11" s="139"/>
      <c r="J11" s="139"/>
      <c r="K11" s="92" t="s">
        <v>91</v>
      </c>
      <c r="L11" s="139"/>
      <c r="M11" s="139"/>
      <c r="N11" s="92" t="s">
        <v>91</v>
      </c>
      <c r="O11" s="139"/>
      <c r="P11" s="139"/>
      <c r="Q11" s="92" t="s">
        <v>91</v>
      </c>
      <c r="R11" s="139"/>
      <c r="S11" s="139"/>
      <c r="T11" s="92" t="s">
        <v>91</v>
      </c>
      <c r="U11" s="139"/>
      <c r="V11" s="139"/>
      <c r="W11" s="92" t="s">
        <v>91</v>
      </c>
      <c r="X11" s="139"/>
      <c r="Y11" s="139"/>
      <c r="Z11" s="92" t="s">
        <v>91</v>
      </c>
      <c r="AA11" s="139"/>
      <c r="AB11" s="139"/>
      <c r="AC11" s="25" t="s">
        <v>91</v>
      </c>
      <c r="AD11" s="31"/>
    </row>
    <row r="12" spans="2:30" ht="10.5" customHeight="1" x14ac:dyDescent="0.25">
      <c r="C12" s="245">
        <v>1860</v>
      </c>
      <c r="D12" s="4"/>
      <c r="E12" s="92" t="s">
        <v>91</v>
      </c>
      <c r="F12" s="139"/>
      <c r="G12" s="139"/>
      <c r="H12" s="92" t="s">
        <v>91</v>
      </c>
      <c r="I12" s="31"/>
      <c r="J12" s="31"/>
      <c r="K12" s="92" t="s">
        <v>91</v>
      </c>
      <c r="L12" s="139"/>
      <c r="M12" s="139"/>
      <c r="N12" s="92" t="s">
        <v>91</v>
      </c>
      <c r="O12" s="139"/>
      <c r="P12" s="139"/>
      <c r="Q12" s="92" t="s">
        <v>91</v>
      </c>
      <c r="R12" s="139"/>
      <c r="S12" s="139"/>
      <c r="T12" s="92" t="s">
        <v>91</v>
      </c>
      <c r="U12" s="31"/>
      <c r="V12" s="31"/>
      <c r="W12" s="92" t="s">
        <v>91</v>
      </c>
      <c r="X12" s="139"/>
      <c r="Y12" s="139"/>
      <c r="Z12" s="92" t="s">
        <v>91</v>
      </c>
      <c r="AA12" s="31"/>
      <c r="AB12" s="31"/>
      <c r="AC12" s="25" t="s">
        <v>91</v>
      </c>
      <c r="AD12" s="31"/>
    </row>
    <row r="13" spans="2:30" ht="10.5" customHeight="1" x14ac:dyDescent="0.25">
      <c r="C13" s="245">
        <v>1870</v>
      </c>
      <c r="D13" s="4"/>
      <c r="E13" s="37">
        <v>508</v>
      </c>
      <c r="F13" s="31"/>
      <c r="G13" s="31"/>
      <c r="H13" s="92" t="s">
        <v>91</v>
      </c>
      <c r="I13" s="31"/>
      <c r="J13" s="31"/>
      <c r="K13" s="37">
        <v>4225</v>
      </c>
      <c r="L13" s="139"/>
      <c r="M13" s="139"/>
      <c r="N13" s="92" t="s">
        <v>91</v>
      </c>
      <c r="O13" s="139"/>
      <c r="P13" s="139"/>
      <c r="Q13" s="37">
        <v>30</v>
      </c>
      <c r="R13" s="139"/>
      <c r="S13" s="139"/>
      <c r="T13" s="37">
        <v>4.3</v>
      </c>
      <c r="U13" s="31"/>
      <c r="V13" s="31"/>
      <c r="W13" s="37">
        <v>121</v>
      </c>
      <c r="X13" s="139"/>
      <c r="Y13" s="139"/>
      <c r="Z13" s="92" t="s">
        <v>91</v>
      </c>
      <c r="AA13" s="31"/>
      <c r="AB13" s="31"/>
      <c r="AC13" s="25" t="s">
        <v>91</v>
      </c>
      <c r="AD13" s="31"/>
    </row>
    <row r="14" spans="2:30" ht="10.5" customHeight="1" x14ac:dyDescent="0.25">
      <c r="C14" s="245">
        <v>1880</v>
      </c>
      <c r="D14" s="4"/>
      <c r="E14" s="37">
        <v>1462</v>
      </c>
      <c r="F14" s="31"/>
      <c r="G14" s="31"/>
      <c r="H14" s="92" t="s">
        <v>91</v>
      </c>
      <c r="I14" s="31"/>
      <c r="J14" s="31"/>
      <c r="K14" s="37">
        <v>15122</v>
      </c>
      <c r="L14" s="139"/>
      <c r="M14" s="139"/>
      <c r="N14" s="92" t="s">
        <v>91</v>
      </c>
      <c r="O14" s="139"/>
      <c r="P14" s="139"/>
      <c r="Q14" s="37">
        <v>128</v>
      </c>
      <c r="R14" s="139"/>
      <c r="S14" s="139"/>
      <c r="T14" s="37">
        <v>12.5</v>
      </c>
      <c r="U14" s="31"/>
      <c r="V14" s="31"/>
      <c r="W14" s="37">
        <v>357</v>
      </c>
      <c r="X14" s="139"/>
      <c r="Y14" s="139"/>
      <c r="Z14" s="92" t="s">
        <v>91</v>
      </c>
      <c r="AA14" s="31"/>
      <c r="AB14" s="31"/>
      <c r="AC14" s="25" t="s">
        <v>91</v>
      </c>
      <c r="AD14" s="31"/>
    </row>
    <row r="15" spans="2:30" ht="10.5" customHeight="1" x14ac:dyDescent="0.25">
      <c r="C15" s="245">
        <v>1890</v>
      </c>
      <c r="D15" s="4"/>
      <c r="E15" s="37">
        <v>1971</v>
      </c>
      <c r="F15" s="31"/>
      <c r="G15" s="31"/>
      <c r="H15" s="92" t="s">
        <v>91</v>
      </c>
      <c r="I15" s="31"/>
      <c r="J15" s="31"/>
      <c r="K15" s="37">
        <v>20889</v>
      </c>
      <c r="L15" s="139"/>
      <c r="M15" s="139"/>
      <c r="N15" s="92" t="s">
        <v>91</v>
      </c>
      <c r="O15" s="139"/>
      <c r="P15" s="139"/>
      <c r="Q15" s="37">
        <v>185</v>
      </c>
      <c r="R15" s="139"/>
      <c r="S15" s="139"/>
      <c r="T15" s="37">
        <v>19.5</v>
      </c>
      <c r="U15" s="31"/>
      <c r="V15" s="31"/>
      <c r="W15" s="37">
        <v>567</v>
      </c>
      <c r="X15" s="139"/>
      <c r="Y15" s="139"/>
      <c r="Z15" s="92" t="s">
        <v>91</v>
      </c>
      <c r="AA15" s="31"/>
      <c r="AB15" s="31"/>
      <c r="AC15" s="25" t="s">
        <v>91</v>
      </c>
      <c r="AD15" s="31"/>
    </row>
    <row r="16" spans="2:30" ht="6.6" customHeight="1" x14ac:dyDescent="0.25">
      <c r="C16" s="245"/>
      <c r="D16" s="4"/>
      <c r="E16" s="37"/>
      <c r="F16" s="31"/>
      <c r="G16" s="31"/>
      <c r="H16" s="92"/>
      <c r="I16" s="31"/>
      <c r="J16" s="31"/>
      <c r="K16" s="37"/>
      <c r="L16" s="139"/>
      <c r="M16" s="139"/>
      <c r="N16" s="92"/>
      <c r="O16" s="139"/>
      <c r="P16" s="139"/>
      <c r="Q16" s="37"/>
      <c r="R16" s="139"/>
      <c r="S16" s="139"/>
      <c r="T16" s="37"/>
      <c r="U16" s="31"/>
      <c r="V16" s="31"/>
      <c r="W16" s="37"/>
      <c r="X16" s="139"/>
      <c r="Y16" s="139"/>
      <c r="Z16" s="92"/>
      <c r="AA16" s="31"/>
      <c r="AB16" s="31"/>
      <c r="AC16" s="25"/>
      <c r="AD16" s="31"/>
    </row>
    <row r="17" spans="3:30" ht="10.5" customHeight="1" x14ac:dyDescent="0.25">
      <c r="C17" s="245">
        <v>1900</v>
      </c>
      <c r="D17" s="4"/>
      <c r="E17" s="37">
        <v>2594</v>
      </c>
      <c r="F17" s="31"/>
      <c r="G17" s="31"/>
      <c r="H17" s="92" t="s">
        <v>91</v>
      </c>
      <c r="I17" s="31"/>
      <c r="J17" s="31"/>
      <c r="K17" s="37">
        <v>33413</v>
      </c>
      <c r="L17" s="139"/>
      <c r="M17" s="139"/>
      <c r="N17" s="92" t="s">
        <v>91</v>
      </c>
      <c r="O17" s="139"/>
      <c r="P17" s="139"/>
      <c r="Q17" s="37">
        <v>356</v>
      </c>
      <c r="R17" s="139"/>
      <c r="S17" s="139"/>
      <c r="T17" s="37">
        <v>36.799999999999997</v>
      </c>
      <c r="U17" s="31"/>
      <c r="V17" s="31"/>
      <c r="W17" s="37">
        <v>1134</v>
      </c>
      <c r="X17" s="139"/>
      <c r="Y17" s="139"/>
      <c r="Z17" s="92" t="s">
        <v>91</v>
      </c>
      <c r="AA17" s="31"/>
      <c r="AB17" s="31"/>
      <c r="AC17" s="25" t="s">
        <v>91</v>
      </c>
      <c r="AD17" s="31"/>
    </row>
    <row r="18" spans="3:30" ht="10.5" customHeight="1" x14ac:dyDescent="0.25">
      <c r="C18" s="245">
        <v>1910</v>
      </c>
      <c r="D18" s="4"/>
      <c r="E18" s="37">
        <v>3600</v>
      </c>
      <c r="F18" s="31"/>
      <c r="G18" s="31"/>
      <c r="H18" s="37">
        <v>143780</v>
      </c>
      <c r="I18" s="31"/>
      <c r="J18" s="31"/>
      <c r="K18" s="37">
        <v>45245</v>
      </c>
      <c r="L18" s="139"/>
      <c r="M18" s="139"/>
      <c r="N18" s="92" t="s">
        <v>91</v>
      </c>
      <c r="O18" s="139"/>
      <c r="P18" s="139"/>
      <c r="Q18" s="37">
        <v>583</v>
      </c>
      <c r="R18" s="139"/>
      <c r="S18" s="139"/>
      <c r="T18" s="37">
        <v>52.4</v>
      </c>
      <c r="U18" s="31"/>
      <c r="V18" s="31"/>
      <c r="W18" s="37">
        <v>1591</v>
      </c>
      <c r="X18" s="139"/>
      <c r="Y18" s="139"/>
      <c r="Z18" s="92" t="s">
        <v>91</v>
      </c>
      <c r="AA18" s="31"/>
      <c r="AB18" s="31"/>
      <c r="AC18" s="25" t="s">
        <v>91</v>
      </c>
      <c r="AD18" s="31"/>
    </row>
    <row r="19" spans="3:30" ht="10.5" customHeight="1" x14ac:dyDescent="0.25">
      <c r="C19" s="245">
        <v>1920</v>
      </c>
      <c r="D19" s="4"/>
      <c r="E19" s="37">
        <v>4151</v>
      </c>
      <c r="F19" s="31"/>
      <c r="G19" s="31"/>
      <c r="H19" s="37">
        <v>186737</v>
      </c>
      <c r="I19" s="31"/>
      <c r="J19" s="31"/>
      <c r="K19" s="37">
        <v>57242</v>
      </c>
      <c r="L19" s="139"/>
      <c r="M19" s="139"/>
      <c r="N19" s="92" t="s">
        <v>91</v>
      </c>
      <c r="O19" s="139"/>
      <c r="P19" s="139"/>
      <c r="Q19" s="37">
        <v>832</v>
      </c>
      <c r="R19" s="139"/>
      <c r="S19" s="139"/>
      <c r="T19" s="37">
        <v>54.4</v>
      </c>
      <c r="U19" s="31"/>
      <c r="V19" s="31"/>
      <c r="W19" s="37">
        <v>1674</v>
      </c>
      <c r="X19" s="139"/>
      <c r="Y19" s="139"/>
      <c r="Z19" s="37">
        <v>6850</v>
      </c>
      <c r="AA19" s="31"/>
      <c r="AB19" s="31"/>
      <c r="AC19" s="140">
        <v>35</v>
      </c>
      <c r="AD19" s="31"/>
    </row>
    <row r="20" spans="3:30" ht="10.5" customHeight="1" x14ac:dyDescent="0.25">
      <c r="C20" s="245">
        <v>1930</v>
      </c>
      <c r="D20" s="4"/>
      <c r="E20" s="37">
        <v>4301</v>
      </c>
      <c r="F20" s="31"/>
      <c r="G20" s="31"/>
      <c r="H20" s="37">
        <v>190938</v>
      </c>
      <c r="I20" s="31"/>
      <c r="J20" s="31"/>
      <c r="K20" s="37">
        <v>55140</v>
      </c>
      <c r="L20" s="139"/>
      <c r="M20" s="139"/>
      <c r="N20" s="92" t="s">
        <v>91</v>
      </c>
      <c r="O20" s="139"/>
      <c r="P20" s="139"/>
      <c r="Q20" s="37">
        <v>876</v>
      </c>
      <c r="R20" s="139"/>
      <c r="S20" s="139"/>
      <c r="T20" s="37">
        <v>72.5</v>
      </c>
      <c r="U20" s="31"/>
      <c r="V20" s="31"/>
      <c r="W20" s="37">
        <v>1978</v>
      </c>
      <c r="X20" s="139"/>
      <c r="Y20" s="139"/>
      <c r="Z20" s="37">
        <v>9085</v>
      </c>
      <c r="AA20" s="31"/>
      <c r="AB20" s="31"/>
      <c r="AC20" s="24">
        <v>26.8</v>
      </c>
      <c r="AD20" s="31"/>
    </row>
    <row r="21" spans="3:30" ht="10.5" customHeight="1" x14ac:dyDescent="0.25">
      <c r="C21" s="245">
        <v>1940</v>
      </c>
      <c r="D21" s="4"/>
      <c r="E21" s="37">
        <v>5278</v>
      </c>
      <c r="F21" s="31"/>
      <c r="G21" s="31"/>
      <c r="H21" s="37">
        <v>205377</v>
      </c>
      <c r="I21" s="31"/>
      <c r="J21" s="31"/>
      <c r="K21" s="37">
        <v>49057</v>
      </c>
      <c r="L21" s="139"/>
      <c r="M21" s="139"/>
      <c r="N21" s="92" t="s">
        <v>91</v>
      </c>
      <c r="O21" s="139"/>
      <c r="P21" s="139"/>
      <c r="Q21" s="37">
        <v>893</v>
      </c>
      <c r="R21" s="139"/>
      <c r="S21" s="139"/>
      <c r="T21" s="37">
        <v>91.9</v>
      </c>
      <c r="U21" s="31"/>
      <c r="V21" s="31"/>
      <c r="W21" s="37">
        <v>2847</v>
      </c>
      <c r="X21" s="139"/>
      <c r="Y21" s="139"/>
      <c r="Z21" s="37">
        <v>12676</v>
      </c>
      <c r="AA21" s="31"/>
      <c r="AB21" s="31"/>
      <c r="AC21" s="24">
        <v>35.9</v>
      </c>
      <c r="AD21" s="31"/>
    </row>
    <row r="22" spans="3:30" ht="6.6" customHeight="1" x14ac:dyDescent="0.25">
      <c r="C22" s="245"/>
      <c r="D22" s="4"/>
      <c r="E22" s="37"/>
      <c r="F22" s="31"/>
      <c r="G22" s="31"/>
      <c r="H22" s="37"/>
      <c r="I22" s="31"/>
      <c r="J22" s="31"/>
      <c r="K22" s="37"/>
      <c r="L22" s="139"/>
      <c r="M22" s="139"/>
      <c r="N22" s="37"/>
      <c r="O22" s="139"/>
      <c r="P22" s="139"/>
      <c r="Q22" s="37"/>
      <c r="R22" s="139"/>
      <c r="S22" s="139"/>
      <c r="T22" s="37"/>
      <c r="U22" s="31"/>
      <c r="V22" s="31"/>
      <c r="W22" s="37"/>
      <c r="X22" s="139"/>
      <c r="Y22" s="139"/>
      <c r="Z22" s="37"/>
      <c r="AA22" s="31"/>
      <c r="AB22" s="31"/>
      <c r="AC22" s="24"/>
      <c r="AD22" s="31"/>
    </row>
    <row r="23" spans="3:30" ht="10.5" customHeight="1" x14ac:dyDescent="0.25">
      <c r="C23" s="245">
        <v>1950</v>
      </c>
      <c r="D23" s="4"/>
      <c r="E23" s="37">
        <v>5944</v>
      </c>
      <c r="F23" s="31"/>
      <c r="G23" s="31"/>
      <c r="H23" s="37">
        <v>251658</v>
      </c>
      <c r="I23" s="31"/>
      <c r="J23" s="31"/>
      <c r="K23" s="37">
        <v>53861</v>
      </c>
      <c r="L23" s="139"/>
      <c r="M23" s="139"/>
      <c r="N23" s="37">
        <v>2203</v>
      </c>
      <c r="O23" s="139"/>
      <c r="P23" s="139"/>
      <c r="Q23" s="37">
        <v>944</v>
      </c>
      <c r="R23" s="139"/>
      <c r="S23" s="139"/>
      <c r="T23" s="37">
        <v>132.5</v>
      </c>
      <c r="U23" s="31"/>
      <c r="V23" s="31"/>
      <c r="W23" s="37">
        <v>3773</v>
      </c>
      <c r="X23" s="139"/>
      <c r="Y23" s="139"/>
      <c r="Z23" s="37">
        <v>21206</v>
      </c>
      <c r="AA23" s="31"/>
      <c r="AB23" s="31"/>
      <c r="AC23" s="24">
        <v>31.3</v>
      </c>
      <c r="AD23" s="31"/>
    </row>
    <row r="24" spans="3:30" ht="10.5" customHeight="1" x14ac:dyDescent="0.25">
      <c r="C24" s="245">
        <v>1960</v>
      </c>
      <c r="D24" s="4"/>
      <c r="E24" s="37">
        <v>5044</v>
      </c>
      <c r="F24" s="31"/>
      <c r="G24" s="31"/>
      <c r="H24" s="37">
        <v>214420</v>
      </c>
      <c r="I24" s="31"/>
      <c r="J24" s="31"/>
      <c r="K24" s="37">
        <v>58377</v>
      </c>
      <c r="L24" s="139"/>
      <c r="M24" s="139"/>
      <c r="N24" s="37">
        <v>4353</v>
      </c>
      <c r="O24" s="139"/>
      <c r="P24" s="139"/>
      <c r="Q24" s="37">
        <v>1249</v>
      </c>
      <c r="R24" s="139"/>
      <c r="S24" s="139"/>
      <c r="T24" s="37">
        <v>126.1</v>
      </c>
      <c r="U24" s="31"/>
      <c r="V24" s="31"/>
      <c r="W24" s="37">
        <v>4063</v>
      </c>
      <c r="X24" s="139"/>
      <c r="Y24" s="139"/>
      <c r="Z24" s="37">
        <v>18564</v>
      </c>
      <c r="AA24" s="31"/>
      <c r="AB24" s="31"/>
      <c r="AC24" s="24">
        <v>27.7</v>
      </c>
      <c r="AD24" s="31"/>
    </row>
    <row r="25" spans="3:30" ht="10.5" customHeight="1" x14ac:dyDescent="0.25">
      <c r="C25" s="245">
        <v>1970</v>
      </c>
      <c r="D25" s="4"/>
      <c r="E25" s="37">
        <v>3069</v>
      </c>
      <c r="F25" s="31"/>
      <c r="G25" s="31"/>
      <c r="H25" s="37">
        <v>143943</v>
      </c>
      <c r="I25" s="31"/>
      <c r="J25" s="31"/>
      <c r="K25" s="37">
        <v>56242</v>
      </c>
      <c r="L25" s="139"/>
      <c r="M25" s="139"/>
      <c r="N25" s="37">
        <v>5061</v>
      </c>
      <c r="O25" s="139"/>
      <c r="P25" s="139"/>
      <c r="Q25" s="37">
        <v>1431</v>
      </c>
      <c r="R25" s="139"/>
      <c r="S25" s="139"/>
      <c r="T25" s="37">
        <v>111.2</v>
      </c>
      <c r="U25" s="31"/>
      <c r="V25" s="31"/>
      <c r="W25" s="37">
        <v>4415</v>
      </c>
      <c r="X25" s="139"/>
      <c r="Y25" s="139"/>
      <c r="Z25" s="37">
        <v>14959</v>
      </c>
      <c r="AA25" s="31"/>
      <c r="AB25" s="31"/>
      <c r="AC25" s="140">
        <v>31</v>
      </c>
      <c r="AD25" s="31"/>
    </row>
    <row r="26" spans="3:30" ht="10.5" customHeight="1" x14ac:dyDescent="0.25">
      <c r="C26" s="245">
        <v>1980</v>
      </c>
      <c r="D26" s="4"/>
      <c r="E26" s="37">
        <v>2437</v>
      </c>
      <c r="F26" s="31"/>
      <c r="G26" s="31"/>
      <c r="H26" s="37">
        <v>119092</v>
      </c>
      <c r="I26" s="31"/>
      <c r="J26" s="31"/>
      <c r="K26" s="37">
        <v>48044</v>
      </c>
      <c r="L26" s="139"/>
      <c r="M26" s="139"/>
      <c r="N26" s="37">
        <v>2390</v>
      </c>
      <c r="O26" s="139"/>
      <c r="P26" s="139"/>
      <c r="Q26" s="37">
        <v>1384</v>
      </c>
      <c r="R26" s="139"/>
      <c r="S26" s="139"/>
      <c r="T26" s="37">
        <v>104.3</v>
      </c>
      <c r="U26" s="31"/>
      <c r="V26" s="31"/>
      <c r="W26" s="37">
        <v>4160</v>
      </c>
      <c r="X26" s="139"/>
      <c r="Y26" s="139"/>
      <c r="Z26" s="37">
        <v>17450</v>
      </c>
      <c r="AA26" s="31"/>
      <c r="AB26" s="31"/>
      <c r="AC26" s="24">
        <v>40.1</v>
      </c>
      <c r="AD26" s="31"/>
    </row>
    <row r="27" spans="3:30" ht="10.5" customHeight="1" x14ac:dyDescent="0.25">
      <c r="C27" s="245">
        <v>1990</v>
      </c>
      <c r="D27" s="4"/>
      <c r="E27" s="37">
        <v>2038</v>
      </c>
      <c r="F27" s="31"/>
      <c r="G27" s="31"/>
      <c r="H27" s="37">
        <v>112709</v>
      </c>
      <c r="I27" s="31"/>
      <c r="J27" s="31"/>
      <c r="K27" s="37">
        <v>26501</v>
      </c>
      <c r="L27" s="139"/>
      <c r="M27" s="139"/>
      <c r="N27" s="37">
        <v>2241</v>
      </c>
      <c r="O27" s="139"/>
      <c r="P27" s="139"/>
      <c r="Q27" s="37">
        <v>923</v>
      </c>
      <c r="R27" s="139"/>
      <c r="S27" s="139"/>
      <c r="T27" s="37">
        <v>102.819</v>
      </c>
      <c r="U27" s="31"/>
      <c r="V27" s="31"/>
      <c r="W27" s="37">
        <v>4060</v>
      </c>
      <c r="X27" s="139"/>
      <c r="Y27" s="139"/>
      <c r="Z27" s="37">
        <v>17156.5</v>
      </c>
      <c r="AA27" s="31"/>
      <c r="AB27" s="31"/>
      <c r="AC27" s="140">
        <v>38.469384781278229</v>
      </c>
      <c r="AD27" s="31"/>
    </row>
    <row r="28" spans="3:30" s="218" customFormat="1" ht="17.25" customHeight="1" x14ac:dyDescent="0.2">
      <c r="C28" s="224">
        <v>1991</v>
      </c>
      <c r="D28" s="188"/>
      <c r="E28" s="221">
        <v>2046</v>
      </c>
      <c r="F28" s="247"/>
      <c r="G28" s="247"/>
      <c r="H28" s="221">
        <v>112966</v>
      </c>
      <c r="I28" s="247"/>
      <c r="J28" s="247"/>
      <c r="K28" s="221">
        <v>25126</v>
      </c>
      <c r="L28" s="248"/>
      <c r="M28" s="248"/>
      <c r="N28" s="221">
        <v>3608</v>
      </c>
      <c r="O28" s="248"/>
      <c r="P28" s="248"/>
      <c r="Q28" s="221">
        <v>837</v>
      </c>
      <c r="R28" s="248"/>
      <c r="S28" s="248"/>
      <c r="T28" s="221">
        <v>100.84650000000001</v>
      </c>
      <c r="U28" s="247"/>
      <c r="V28" s="247"/>
      <c r="W28" s="221">
        <v>4208</v>
      </c>
      <c r="X28" s="248"/>
      <c r="Y28" s="248"/>
      <c r="Z28" s="221">
        <v>16871</v>
      </c>
      <c r="AA28" s="247"/>
      <c r="AB28" s="247"/>
      <c r="AC28" s="249">
        <v>35.474838480232343</v>
      </c>
      <c r="AD28" s="247"/>
    </row>
    <row r="29" spans="3:30" ht="10.5" customHeight="1" x14ac:dyDescent="0.25">
      <c r="C29" s="245">
        <v>1992</v>
      </c>
      <c r="D29" s="4"/>
      <c r="E29" s="37">
        <v>1939</v>
      </c>
      <c r="F29" s="31"/>
      <c r="G29" s="31"/>
      <c r="H29" s="37">
        <v>111889</v>
      </c>
      <c r="I29" s="31"/>
      <c r="J29" s="31"/>
      <c r="K29" s="37">
        <v>23099</v>
      </c>
      <c r="L29" s="139"/>
      <c r="M29" s="139"/>
      <c r="N29" s="37">
        <v>5501</v>
      </c>
      <c r="O29" s="139"/>
      <c r="P29" s="139"/>
      <c r="Q29" s="37">
        <v>835</v>
      </c>
      <c r="R29" s="139"/>
      <c r="S29" s="139"/>
      <c r="T29" s="37">
        <v>99.224000000000004</v>
      </c>
      <c r="U29" s="31"/>
      <c r="V29" s="31"/>
      <c r="W29" s="37">
        <v>4117</v>
      </c>
      <c r="X29" s="139"/>
      <c r="Y29" s="139"/>
      <c r="Z29" s="37">
        <v>16969</v>
      </c>
      <c r="AA29" s="31"/>
      <c r="AB29" s="31"/>
      <c r="AC29" s="140">
        <v>35.138782485709235</v>
      </c>
      <c r="AD29" s="31"/>
    </row>
    <row r="30" spans="3:30" ht="10.5" customHeight="1" x14ac:dyDescent="0.25">
      <c r="C30" s="245">
        <v>1993</v>
      </c>
      <c r="D30" s="4"/>
      <c r="E30" s="37">
        <v>1978</v>
      </c>
      <c r="F30" s="31"/>
      <c r="G30" s="31"/>
      <c r="H30" s="37">
        <v>113890</v>
      </c>
      <c r="I30" s="31"/>
      <c r="J30" s="31"/>
      <c r="K30" s="37">
        <v>21817</v>
      </c>
      <c r="L30" s="139"/>
      <c r="M30" s="139"/>
      <c r="N30" s="37">
        <v>5115</v>
      </c>
      <c r="O30" s="139"/>
      <c r="P30" s="139"/>
      <c r="Q30" s="37">
        <v>798</v>
      </c>
      <c r="R30" s="139"/>
      <c r="S30" s="139"/>
      <c r="T30" s="37">
        <v>99.539000000000001</v>
      </c>
      <c r="U30" s="31"/>
      <c r="V30" s="31"/>
      <c r="W30" s="37">
        <v>4079</v>
      </c>
      <c r="X30" s="139"/>
      <c r="Y30" s="139"/>
      <c r="Z30" s="37">
        <v>16371.856</v>
      </c>
      <c r="AA30" s="31"/>
      <c r="AB30" s="31"/>
      <c r="AC30" s="140">
        <v>39.225070138657472</v>
      </c>
      <c r="AD30" s="31"/>
    </row>
    <row r="31" spans="3:30" ht="10.5" customHeight="1" x14ac:dyDescent="0.25">
      <c r="C31" s="245">
        <v>1994</v>
      </c>
      <c r="D31" s="4"/>
      <c r="E31" s="37">
        <v>2018</v>
      </c>
      <c r="F31" s="31"/>
      <c r="G31" s="31"/>
      <c r="H31" s="37">
        <v>112720</v>
      </c>
      <c r="I31" s="31"/>
      <c r="J31" s="31"/>
      <c r="K31" s="37">
        <v>21066</v>
      </c>
      <c r="L31" s="139"/>
      <c r="M31" s="139"/>
      <c r="N31" s="37">
        <v>5069</v>
      </c>
      <c r="O31" s="139"/>
      <c r="P31" s="139"/>
      <c r="Q31" s="37">
        <v>780</v>
      </c>
      <c r="R31" s="139"/>
      <c r="S31" s="139"/>
      <c r="T31" s="37">
        <v>100.9551</v>
      </c>
      <c r="U31" s="31"/>
      <c r="V31" s="31"/>
      <c r="W31" s="37">
        <v>4191</v>
      </c>
      <c r="X31" s="139"/>
      <c r="Y31" s="139"/>
      <c r="Z31" s="37">
        <v>17227.356</v>
      </c>
      <c r="AA31" s="31"/>
      <c r="AB31" s="31"/>
      <c r="AC31" s="140">
        <v>37.772220531113419</v>
      </c>
      <c r="AD31" s="31"/>
    </row>
    <row r="32" spans="3:30" ht="10.5" customHeight="1" x14ac:dyDescent="0.25">
      <c r="C32" s="245">
        <v>1995</v>
      </c>
      <c r="D32" s="4"/>
      <c r="E32" s="37">
        <v>1966</v>
      </c>
      <c r="F32" s="31"/>
      <c r="G32" s="31"/>
      <c r="H32" s="37">
        <v>111495</v>
      </c>
      <c r="I32" s="31"/>
      <c r="J32" s="31"/>
      <c r="K32" s="37">
        <v>20865</v>
      </c>
      <c r="L32" s="139"/>
      <c r="M32" s="139"/>
      <c r="N32" s="37">
        <v>5330</v>
      </c>
      <c r="O32" s="139"/>
      <c r="P32" s="139"/>
      <c r="Q32" s="37">
        <v>782</v>
      </c>
      <c r="R32" s="139"/>
      <c r="S32" s="139"/>
      <c r="T32" s="37">
        <v>104.577252</v>
      </c>
      <c r="U32" s="31"/>
      <c r="V32" s="31"/>
      <c r="W32" s="37">
        <v>4146</v>
      </c>
      <c r="X32" s="139"/>
      <c r="Y32" s="139"/>
      <c r="Z32" s="37">
        <v>17425.629866666666</v>
      </c>
      <c r="AA32" s="31"/>
      <c r="AB32" s="31"/>
      <c r="AC32" s="140">
        <v>39.211047803042973</v>
      </c>
      <c r="AD32" s="31"/>
    </row>
    <row r="33" spans="3:30" s="218" customFormat="1" ht="17.25" customHeight="1" x14ac:dyDescent="0.2">
      <c r="C33" s="224">
        <v>1996</v>
      </c>
      <c r="D33" s="188"/>
      <c r="E33" s="221">
        <v>1902</v>
      </c>
      <c r="F33" s="247"/>
      <c r="G33" s="247"/>
      <c r="H33" s="221">
        <v>108313</v>
      </c>
      <c r="I33" s="247"/>
      <c r="J33" s="247"/>
      <c r="K33" s="221">
        <v>20302</v>
      </c>
      <c r="L33" s="248"/>
      <c r="M33" s="248"/>
      <c r="N33" s="221">
        <v>5572</v>
      </c>
      <c r="O33" s="248"/>
      <c r="P33" s="248"/>
      <c r="Q33" s="221">
        <v>773</v>
      </c>
      <c r="R33" s="248"/>
      <c r="S33" s="248"/>
      <c r="T33" s="221">
        <v>105.59106</v>
      </c>
      <c r="U33" s="247"/>
      <c r="V33" s="247"/>
      <c r="W33" s="221">
        <v>4060</v>
      </c>
      <c r="X33" s="248"/>
      <c r="Y33" s="248"/>
      <c r="Z33" s="221">
        <v>18422.576972800001</v>
      </c>
      <c r="AA33" s="247"/>
      <c r="AB33" s="247"/>
      <c r="AC33" s="249">
        <v>37.743701449945284</v>
      </c>
      <c r="AD33" s="247"/>
    </row>
    <row r="34" spans="3:30" ht="10.5" customHeight="1" x14ac:dyDescent="0.25">
      <c r="C34" s="245">
        <v>1997</v>
      </c>
      <c r="D34" s="4"/>
      <c r="E34" s="37">
        <v>1899</v>
      </c>
      <c r="F34" s="31"/>
      <c r="G34" s="31"/>
      <c r="H34" s="37">
        <v>109301</v>
      </c>
      <c r="I34" s="31"/>
      <c r="J34" s="31"/>
      <c r="K34" s="37">
        <v>19635</v>
      </c>
      <c r="L34" s="139"/>
      <c r="M34" s="139"/>
      <c r="N34" s="37">
        <v>5967</v>
      </c>
      <c r="O34" s="139"/>
      <c r="P34" s="139"/>
      <c r="Q34" s="37">
        <v>751</v>
      </c>
      <c r="R34" s="139"/>
      <c r="S34" s="139"/>
      <c r="T34" s="37">
        <v>105.782652</v>
      </c>
      <c r="U34" s="31"/>
      <c r="V34" s="31"/>
      <c r="W34" s="37">
        <v>4067</v>
      </c>
      <c r="X34" s="139"/>
      <c r="Y34" s="139"/>
      <c r="Z34" s="37">
        <v>18300.329581472728</v>
      </c>
      <c r="AA34" s="31"/>
      <c r="AB34" s="31"/>
      <c r="AC34" s="140">
        <v>38.369852306424498</v>
      </c>
      <c r="AD34" s="31"/>
    </row>
    <row r="35" spans="3:30" ht="10.5" customHeight="1" x14ac:dyDescent="0.25">
      <c r="C35" s="245">
        <v>1998</v>
      </c>
      <c r="D35" s="4"/>
      <c r="E35" s="37">
        <v>1887</v>
      </c>
      <c r="F35" s="31"/>
      <c r="G35" s="31"/>
      <c r="H35" s="37">
        <v>108817</v>
      </c>
      <c r="I35" s="31"/>
      <c r="J35" s="31"/>
      <c r="K35" s="37">
        <v>18943</v>
      </c>
      <c r="L35" s="139"/>
      <c r="M35" s="139"/>
      <c r="N35" s="37">
        <v>5713</v>
      </c>
      <c r="O35" s="139"/>
      <c r="P35" s="139"/>
      <c r="Q35" s="37">
        <v>729</v>
      </c>
      <c r="R35" s="139"/>
      <c r="S35" s="139"/>
      <c r="T35" s="37">
        <v>106.525896</v>
      </c>
      <c r="U35" s="31"/>
      <c r="V35" s="31"/>
      <c r="W35" s="37">
        <v>4111</v>
      </c>
      <c r="X35" s="139"/>
      <c r="Y35" s="139"/>
      <c r="Z35" s="37">
        <v>17802</v>
      </c>
      <c r="AA35" s="31"/>
      <c r="AB35" s="31"/>
      <c r="AC35" s="140">
        <v>40.50387582350298</v>
      </c>
      <c r="AD35" s="31"/>
    </row>
    <row r="36" spans="3:30" ht="10.5" customHeight="1" x14ac:dyDescent="0.25">
      <c r="C36" s="245">
        <v>1999</v>
      </c>
      <c r="D36" s="4"/>
      <c r="E36" s="37">
        <v>1850</v>
      </c>
      <c r="F36" s="31"/>
      <c r="G36" s="31"/>
      <c r="H36" s="37">
        <v>107131</v>
      </c>
      <c r="I36" s="31"/>
      <c r="J36" s="31"/>
      <c r="K36" s="37">
        <v>19757</v>
      </c>
      <c r="L36" s="139"/>
      <c r="M36" s="139"/>
      <c r="N36" s="37">
        <v>6809</v>
      </c>
      <c r="O36" s="139"/>
      <c r="P36" s="139"/>
      <c r="Q36" s="37">
        <v>777</v>
      </c>
      <c r="R36" s="139"/>
      <c r="S36" s="139"/>
      <c r="T36" s="37">
        <v>109.43639</v>
      </c>
      <c r="U36" s="31"/>
      <c r="V36" s="31"/>
      <c r="W36" s="37">
        <v>4131</v>
      </c>
      <c r="X36" s="139"/>
      <c r="Y36" s="139"/>
      <c r="Z36" s="37">
        <v>18641.66</v>
      </c>
      <c r="AA36" s="31"/>
      <c r="AB36" s="31"/>
      <c r="AC36" s="140">
        <v>41.310126528431482</v>
      </c>
      <c r="AD36" s="31"/>
    </row>
    <row r="37" spans="3:30" ht="10.5" customHeight="1" x14ac:dyDescent="0.25">
      <c r="C37" s="245">
        <v>2000</v>
      </c>
      <c r="D37" s="4"/>
      <c r="E37" s="37">
        <v>1789</v>
      </c>
      <c r="F37" s="31"/>
      <c r="G37" s="31"/>
      <c r="H37" s="37">
        <v>111124</v>
      </c>
      <c r="I37" s="31"/>
      <c r="J37" s="31"/>
      <c r="K37" s="37">
        <v>18406</v>
      </c>
      <c r="L37" s="141"/>
      <c r="M37" s="141"/>
      <c r="N37" s="37">
        <v>6405</v>
      </c>
      <c r="O37" s="141"/>
      <c r="P37" s="141"/>
      <c r="Q37" s="37">
        <v>741</v>
      </c>
      <c r="R37" s="141"/>
      <c r="S37" s="141"/>
      <c r="T37" s="37">
        <v>116.20369599999999</v>
      </c>
      <c r="U37" s="31"/>
      <c r="V37" s="31"/>
      <c r="W37" s="92" t="s">
        <v>91</v>
      </c>
      <c r="X37" s="139"/>
      <c r="Y37" s="139"/>
      <c r="Z37" s="37">
        <v>20540.894099999998</v>
      </c>
      <c r="AA37" s="31"/>
      <c r="AB37" s="31"/>
      <c r="AC37" s="140">
        <v>40.130650885347784</v>
      </c>
      <c r="AD37" s="31"/>
    </row>
    <row r="38" spans="3:30" s="218" customFormat="1" ht="17.25" customHeight="1" x14ac:dyDescent="0.2">
      <c r="C38" s="224">
        <v>2001</v>
      </c>
      <c r="D38" s="188"/>
      <c r="E38" s="221">
        <v>1888</v>
      </c>
      <c r="F38" s="247"/>
      <c r="G38" s="247"/>
      <c r="H38" s="221">
        <v>118287</v>
      </c>
      <c r="I38" s="247"/>
      <c r="J38" s="247"/>
      <c r="K38" s="221">
        <v>17910</v>
      </c>
      <c r="L38" s="251"/>
      <c r="M38" s="251"/>
      <c r="N38" s="221">
        <v>6215</v>
      </c>
      <c r="O38" s="251"/>
      <c r="P38" s="251"/>
      <c r="Q38" s="221">
        <v>740</v>
      </c>
      <c r="R38" s="248"/>
      <c r="S38" s="248"/>
      <c r="T38" s="221">
        <v>122.68</v>
      </c>
      <c r="U38" s="247"/>
      <c r="V38" s="247"/>
      <c r="W38" s="223" t="s">
        <v>91</v>
      </c>
      <c r="X38" s="248"/>
      <c r="Y38" s="248"/>
      <c r="Z38" s="221">
        <v>21759.9941</v>
      </c>
      <c r="AA38" s="247"/>
      <c r="AB38" s="247"/>
      <c r="AC38" s="249">
        <v>40.127582111798461</v>
      </c>
      <c r="AD38" s="247"/>
    </row>
    <row r="39" spans="3:30" ht="10.5" customHeight="1" x14ac:dyDescent="0.25">
      <c r="C39" s="245">
        <v>2002</v>
      </c>
      <c r="D39" s="4"/>
      <c r="E39" s="37">
        <v>1935</v>
      </c>
      <c r="F39" s="31"/>
      <c r="G39" s="31"/>
      <c r="H39" s="37">
        <v>122932</v>
      </c>
      <c r="I39" s="31"/>
      <c r="J39" s="31"/>
      <c r="K39" s="37">
        <v>17674</v>
      </c>
      <c r="L39" s="139"/>
      <c r="M39" s="139"/>
      <c r="N39" s="37">
        <v>6489</v>
      </c>
      <c r="O39" s="139"/>
      <c r="P39" s="139"/>
      <c r="Q39" s="37">
        <v>734</v>
      </c>
      <c r="R39" s="139"/>
      <c r="S39" s="139"/>
      <c r="T39" s="37">
        <v>124.73992</v>
      </c>
      <c r="U39" s="31"/>
      <c r="V39" s="31"/>
      <c r="W39" s="92" t="s">
        <v>91</v>
      </c>
      <c r="X39" s="139"/>
      <c r="Y39" s="139"/>
      <c r="Z39" s="37">
        <v>22779.200000000001</v>
      </c>
      <c r="AA39" s="31"/>
      <c r="AB39" s="31"/>
      <c r="AC39" s="140">
        <v>38.957469972606589</v>
      </c>
      <c r="AD39" s="31"/>
    </row>
    <row r="40" spans="3:30" ht="10.5" customHeight="1" x14ac:dyDescent="0.25">
      <c r="C40" s="245">
        <v>2003</v>
      </c>
      <c r="D40" s="4"/>
      <c r="E40" s="37">
        <v>1877</v>
      </c>
      <c r="F40" s="31"/>
      <c r="G40" s="31"/>
      <c r="H40" s="37">
        <v>121598</v>
      </c>
      <c r="I40" s="31"/>
      <c r="J40" s="31"/>
      <c r="K40" s="37">
        <v>16909</v>
      </c>
      <c r="L40" s="139"/>
      <c r="M40" s="139"/>
      <c r="N40" s="37">
        <v>6405</v>
      </c>
      <c r="O40" s="139"/>
      <c r="P40" s="139"/>
      <c r="Q40" s="37">
        <v>720</v>
      </c>
      <c r="R40" s="139"/>
      <c r="S40" s="139"/>
      <c r="T40" s="37">
        <v>127.30957784313723</v>
      </c>
      <c r="U40" s="31"/>
      <c r="V40" s="31"/>
      <c r="W40" s="92" t="s">
        <v>91</v>
      </c>
      <c r="X40" s="139"/>
      <c r="Y40" s="139"/>
      <c r="Z40" s="37">
        <v>23224.554901960786</v>
      </c>
      <c r="AA40" s="31"/>
      <c r="AB40" s="31"/>
      <c r="AC40" s="140">
        <v>38.035587776051877</v>
      </c>
      <c r="AD40" s="31"/>
    </row>
    <row r="41" spans="3:30" ht="10.5" customHeight="1" x14ac:dyDescent="0.25">
      <c r="C41" s="245">
        <v>2004</v>
      </c>
      <c r="D41" s="4"/>
      <c r="E41" s="37">
        <v>1784</v>
      </c>
      <c r="F41" s="31"/>
      <c r="G41" s="31"/>
      <c r="H41" s="37">
        <v>116047</v>
      </c>
      <c r="I41" s="31"/>
      <c r="J41" s="31"/>
      <c r="K41" s="37">
        <v>16832</v>
      </c>
      <c r="L41" s="139"/>
      <c r="M41" s="139"/>
      <c r="N41" s="37">
        <v>6271</v>
      </c>
      <c r="O41" s="139"/>
      <c r="P41" s="139"/>
      <c r="Q41" s="37">
        <v>799</v>
      </c>
      <c r="R41" s="141"/>
      <c r="S41" s="141"/>
      <c r="T41" s="37">
        <v>127.70170766666666</v>
      </c>
      <c r="U41" s="31"/>
      <c r="V41" s="31"/>
      <c r="W41" s="92" t="s">
        <v>91</v>
      </c>
      <c r="X41" s="139"/>
      <c r="Y41" s="139"/>
      <c r="Z41" s="37">
        <v>22998.749048000005</v>
      </c>
      <c r="AA41" s="31"/>
      <c r="AB41" s="31"/>
      <c r="AC41" s="140">
        <v>37.644765611420624</v>
      </c>
      <c r="AD41" s="31"/>
    </row>
    <row r="42" spans="3:30" ht="10.5" customHeight="1" x14ac:dyDescent="0.25">
      <c r="C42" s="245">
        <v>2005</v>
      </c>
      <c r="D42" s="4"/>
      <c r="E42" s="37">
        <v>1901</v>
      </c>
      <c r="F42" s="31"/>
      <c r="G42" s="31"/>
      <c r="H42" s="37">
        <v>123696</v>
      </c>
      <c r="I42" s="31"/>
      <c r="J42" s="31"/>
      <c r="K42" s="37">
        <v>16637</v>
      </c>
      <c r="L42" s="139"/>
      <c r="M42" s="139"/>
      <c r="N42" s="37">
        <v>6476</v>
      </c>
      <c r="O42" s="139"/>
      <c r="P42" s="139"/>
      <c r="Q42" s="37">
        <v>772</v>
      </c>
      <c r="R42" s="139"/>
      <c r="S42" s="139"/>
      <c r="T42" s="37">
        <v>127.68292836666666</v>
      </c>
      <c r="U42" s="31"/>
      <c r="V42" s="31"/>
      <c r="W42" s="92" t="s">
        <v>91</v>
      </c>
      <c r="X42" s="139"/>
      <c r="Y42" s="139"/>
      <c r="Z42" s="37">
        <v>22448.2</v>
      </c>
      <c r="AA42" s="31"/>
      <c r="AB42" s="31"/>
      <c r="AC42" s="140">
        <v>39.807458949938074</v>
      </c>
      <c r="AD42" s="31"/>
    </row>
    <row r="43" spans="3:30" s="218" customFormat="1" ht="17.25" customHeight="1" x14ac:dyDescent="0.2">
      <c r="C43" s="224">
        <v>2006</v>
      </c>
      <c r="D43" s="188"/>
      <c r="E43" s="221">
        <v>1952</v>
      </c>
      <c r="F43" s="247"/>
      <c r="G43" s="247"/>
      <c r="H43" s="221">
        <v>125750</v>
      </c>
      <c r="I43" s="247"/>
      <c r="J43" s="247"/>
      <c r="K43" s="221">
        <v>16407</v>
      </c>
      <c r="L43" s="250"/>
      <c r="M43" s="250"/>
      <c r="N43" s="221">
        <v>6294</v>
      </c>
      <c r="O43" s="250"/>
      <c r="P43" s="250"/>
      <c r="Q43" s="221">
        <v>798</v>
      </c>
      <c r="R43" s="250"/>
      <c r="S43" s="250"/>
      <c r="T43" s="221">
        <v>131.45111479999997</v>
      </c>
      <c r="U43" s="247"/>
      <c r="V43" s="247"/>
      <c r="W43" s="223" t="s">
        <v>91</v>
      </c>
      <c r="X43" s="248"/>
      <c r="Y43" s="248"/>
      <c r="Z43" s="221">
        <v>23604.420300008998</v>
      </c>
      <c r="AA43" s="247"/>
      <c r="AB43" s="247"/>
      <c r="AC43" s="249">
        <v>40.741698727778378</v>
      </c>
      <c r="AD43" s="247"/>
    </row>
    <row r="44" spans="3:30" ht="10.5" customHeight="1" x14ac:dyDescent="0.25">
      <c r="C44" s="245">
        <v>2007</v>
      </c>
      <c r="D44" s="4"/>
      <c r="E44" s="37">
        <v>2177</v>
      </c>
      <c r="F44" s="31"/>
      <c r="G44" s="31"/>
      <c r="H44" s="37">
        <v>134461</v>
      </c>
      <c r="I44" s="31"/>
      <c r="J44" s="31"/>
      <c r="K44" s="37">
        <v>15896</v>
      </c>
      <c r="L44" s="138"/>
      <c r="M44" s="138"/>
      <c r="N44" s="37">
        <v>6361</v>
      </c>
      <c r="O44" s="138"/>
      <c r="P44" s="138"/>
      <c r="Q44" s="37">
        <v>815</v>
      </c>
      <c r="R44" s="138"/>
      <c r="S44" s="138"/>
      <c r="T44" s="37">
        <v>135.90429366666666</v>
      </c>
      <c r="U44" s="31"/>
      <c r="V44" s="31"/>
      <c r="W44" s="92" t="s">
        <v>91</v>
      </c>
      <c r="X44" s="139"/>
      <c r="Y44" s="139"/>
      <c r="Z44" s="37">
        <v>24956.940159999998</v>
      </c>
      <c r="AA44" s="31"/>
      <c r="AB44" s="31"/>
      <c r="AC44" s="140">
        <v>41.112976727993249</v>
      </c>
      <c r="AD44" s="31"/>
    </row>
    <row r="45" spans="3:30" ht="10.5" customHeight="1" x14ac:dyDescent="0.25">
      <c r="C45" s="245">
        <v>2008</v>
      </c>
      <c r="D45" s="4"/>
      <c r="E45" s="37">
        <v>2304</v>
      </c>
      <c r="F45" s="31"/>
      <c r="G45" s="31"/>
      <c r="H45" s="37">
        <v>142834</v>
      </c>
      <c r="I45" s="31"/>
      <c r="J45" s="31"/>
      <c r="K45" s="37">
        <v>15735</v>
      </c>
      <c r="L45" s="139"/>
      <c r="M45" s="139"/>
      <c r="N45" s="37">
        <v>6253</v>
      </c>
      <c r="O45" s="139"/>
      <c r="P45" s="139"/>
      <c r="Q45" s="37">
        <v>832</v>
      </c>
      <c r="R45" s="139"/>
      <c r="S45" s="139"/>
      <c r="T45" s="37">
        <v>142.46821087000001</v>
      </c>
      <c r="U45" s="31"/>
      <c r="V45" s="31"/>
      <c r="W45" s="92" t="s">
        <v>91</v>
      </c>
      <c r="X45" s="139"/>
      <c r="Y45" s="139"/>
      <c r="Z45" s="37">
        <v>26586.804999999997</v>
      </c>
      <c r="AA45" s="31"/>
      <c r="AB45" s="31"/>
      <c r="AC45" s="140">
        <v>41.923882918613209</v>
      </c>
      <c r="AD45" s="31"/>
    </row>
    <row r="46" spans="3:30" ht="10.5" customHeight="1" x14ac:dyDescent="0.25">
      <c r="C46" s="245">
        <v>2009</v>
      </c>
      <c r="D46" s="4"/>
      <c r="E46" s="37">
        <v>2291</v>
      </c>
      <c r="F46" s="31"/>
      <c r="G46" s="31"/>
      <c r="H46" s="37">
        <v>141068</v>
      </c>
      <c r="I46" s="31"/>
      <c r="J46" s="31"/>
      <c r="K46" s="37">
        <v>14797</v>
      </c>
      <c r="L46" s="139"/>
      <c r="M46" s="139"/>
      <c r="N46" s="37">
        <v>6453</v>
      </c>
      <c r="O46" s="139"/>
      <c r="P46" s="139"/>
      <c r="Q46" s="37">
        <v>791</v>
      </c>
      <c r="R46" s="139"/>
      <c r="S46" s="139"/>
      <c r="T46" s="37">
        <v>135.812375</v>
      </c>
      <c r="U46" s="31"/>
      <c r="V46" s="31"/>
      <c r="W46" s="92" t="s">
        <v>91</v>
      </c>
      <c r="X46" s="139"/>
      <c r="Y46" s="139"/>
      <c r="Z46" s="37">
        <v>27331.091999999997</v>
      </c>
      <c r="AA46" s="31"/>
      <c r="AB46" s="31"/>
      <c r="AC46" s="140">
        <v>41.422909439549649</v>
      </c>
      <c r="AD46" s="31"/>
    </row>
    <row r="47" spans="3:30" ht="10.5" customHeight="1" x14ac:dyDescent="0.25">
      <c r="C47" s="245">
        <v>2010</v>
      </c>
      <c r="D47" s="4"/>
      <c r="E47" s="37">
        <v>2374</v>
      </c>
      <c r="F47" s="31"/>
      <c r="G47" s="31"/>
      <c r="H47" s="37">
        <v>145356</v>
      </c>
      <c r="I47" s="31"/>
      <c r="J47" s="31"/>
      <c r="K47" s="37">
        <v>15166</v>
      </c>
      <c r="L47" s="139"/>
      <c r="M47" s="139"/>
      <c r="N47" s="37">
        <v>6884</v>
      </c>
      <c r="O47" s="139"/>
      <c r="P47" s="139"/>
      <c r="Q47" s="37">
        <v>837</v>
      </c>
      <c r="R47" s="139"/>
      <c r="S47" s="139"/>
      <c r="T47" s="37">
        <v>140.5819149914</v>
      </c>
      <c r="U47" s="31"/>
      <c r="V47" s="31"/>
      <c r="W47" s="92" t="s">
        <v>91</v>
      </c>
      <c r="X47" s="139"/>
      <c r="Y47" s="139"/>
      <c r="Z47" s="37">
        <v>27758.833678403713</v>
      </c>
      <c r="AA47" s="31"/>
      <c r="AB47" s="31"/>
      <c r="AC47" s="140">
        <v>40.186917765492701</v>
      </c>
      <c r="AD47" s="31"/>
    </row>
    <row r="48" spans="3:30" s="218" customFormat="1" ht="17.25" customHeight="1" x14ac:dyDescent="0.2">
      <c r="C48" s="224">
        <v>2011</v>
      </c>
      <c r="D48" s="188"/>
      <c r="E48" s="221">
        <v>2412</v>
      </c>
      <c r="F48" s="247"/>
      <c r="G48" s="247"/>
      <c r="H48" s="221">
        <v>148579</v>
      </c>
      <c r="I48" s="247"/>
      <c r="J48" s="247"/>
      <c r="K48" s="223" t="s">
        <v>91</v>
      </c>
      <c r="L48" s="248"/>
      <c r="M48" s="248"/>
      <c r="N48" s="223" t="s">
        <v>91</v>
      </c>
      <c r="O48" s="248"/>
      <c r="P48" s="248"/>
      <c r="Q48" s="223" t="s">
        <v>91</v>
      </c>
      <c r="R48" s="248"/>
      <c r="S48" s="248"/>
      <c r="T48" s="221">
        <v>147.19062145944</v>
      </c>
      <c r="U48" s="247"/>
      <c r="V48" s="247"/>
      <c r="W48" s="223" t="s">
        <v>91</v>
      </c>
      <c r="X48" s="248"/>
      <c r="Y48" s="248"/>
      <c r="Z48" s="221">
        <v>29898.5316276101</v>
      </c>
      <c r="AA48" s="247"/>
      <c r="AB48" s="247"/>
      <c r="AC48" s="249">
        <v>38.231229835576897</v>
      </c>
      <c r="AD48" s="247"/>
    </row>
    <row r="49" spans="2:32" s="218" customFormat="1" ht="10.5" customHeight="1" x14ac:dyDescent="0.2">
      <c r="C49" s="224">
        <v>2012</v>
      </c>
      <c r="D49" s="188"/>
      <c r="E49" s="221">
        <v>2646</v>
      </c>
      <c r="F49" s="247"/>
      <c r="G49" s="247"/>
      <c r="H49" s="221">
        <v>173264</v>
      </c>
      <c r="I49" s="247"/>
      <c r="J49" s="247"/>
      <c r="K49" s="223" t="s">
        <v>91</v>
      </c>
      <c r="L49" s="248"/>
      <c r="M49" s="248"/>
      <c r="N49" s="223" t="s">
        <v>91</v>
      </c>
      <c r="O49" s="248"/>
      <c r="P49" s="248"/>
      <c r="Q49" s="223" t="s">
        <v>91</v>
      </c>
      <c r="R49" s="248"/>
      <c r="S49" s="248"/>
      <c r="T49" s="221">
        <v>145.730704024966</v>
      </c>
      <c r="U49" s="247"/>
      <c r="V49" s="247"/>
      <c r="W49" s="223" t="s">
        <v>91</v>
      </c>
      <c r="X49" s="248"/>
      <c r="Y49" s="248"/>
      <c r="Z49" s="221">
        <v>30758.211643537652</v>
      </c>
      <c r="AA49" s="247"/>
      <c r="AB49" s="247"/>
      <c r="AC49" s="249">
        <v>38.299595180129998</v>
      </c>
      <c r="AD49" s="247"/>
    </row>
    <row r="50" spans="2:32" s="218" customFormat="1" ht="10.5" customHeight="1" x14ac:dyDescent="0.2">
      <c r="C50" s="224">
        <v>2013</v>
      </c>
      <c r="D50" s="188"/>
      <c r="E50" s="221">
        <v>2715</v>
      </c>
      <c r="F50" s="247" t="s">
        <v>93</v>
      </c>
      <c r="G50" s="247"/>
      <c r="H50" s="221">
        <v>176708</v>
      </c>
      <c r="I50" s="247" t="s">
        <v>93</v>
      </c>
      <c r="J50" s="247"/>
      <c r="K50" s="223" t="s">
        <v>91</v>
      </c>
      <c r="L50" s="248"/>
      <c r="M50" s="248"/>
      <c r="N50" s="223" t="s">
        <v>91</v>
      </c>
      <c r="O50" s="248"/>
      <c r="P50" s="248"/>
      <c r="Q50" s="223" t="s">
        <v>91</v>
      </c>
      <c r="R50" s="248"/>
      <c r="S50" s="248"/>
      <c r="T50" s="221">
        <v>151.18521757279899</v>
      </c>
      <c r="U50" s="247" t="s">
        <v>93</v>
      </c>
      <c r="V50" s="247"/>
      <c r="W50" s="223" t="s">
        <v>91</v>
      </c>
      <c r="X50" s="248"/>
      <c r="Y50" s="248"/>
      <c r="Z50" s="221">
        <v>33474.00020997371</v>
      </c>
      <c r="AA50" s="247" t="s">
        <v>93</v>
      </c>
      <c r="AB50" s="247"/>
      <c r="AC50" s="249">
        <v>35.423045508665403</v>
      </c>
      <c r="AD50" s="247" t="s">
        <v>93</v>
      </c>
    </row>
    <row r="51" spans="2:32" s="218" customFormat="1" ht="17.25" customHeight="1" x14ac:dyDescent="0.2">
      <c r="C51" s="224">
        <v>2014</v>
      </c>
      <c r="D51" s="188"/>
      <c r="E51" s="221">
        <v>2806</v>
      </c>
      <c r="F51" s="247"/>
      <c r="G51" s="247"/>
      <c r="H51" s="221">
        <v>184471</v>
      </c>
      <c r="I51" s="247"/>
      <c r="J51" s="247"/>
      <c r="K51" s="223" t="s">
        <v>91</v>
      </c>
      <c r="L51" s="248"/>
      <c r="M51" s="248"/>
      <c r="N51" s="223" t="s">
        <v>91</v>
      </c>
      <c r="O51" s="248"/>
      <c r="P51" s="248"/>
      <c r="Q51" s="223" t="s">
        <v>91</v>
      </c>
      <c r="R51" s="248"/>
      <c r="S51" s="248"/>
      <c r="T51" s="221">
        <v>152.98396422386</v>
      </c>
      <c r="U51" s="247"/>
      <c r="V51" s="247"/>
      <c r="W51" s="223" t="s">
        <v>91</v>
      </c>
      <c r="X51" s="248"/>
      <c r="Y51" s="248"/>
      <c r="Z51" s="221">
        <v>34272.317332494487</v>
      </c>
      <c r="AA51" s="247"/>
      <c r="AB51" s="247"/>
      <c r="AC51" s="249">
        <v>35.367253947442599</v>
      </c>
      <c r="AD51" s="247"/>
    </row>
    <row r="52" spans="2:32" ht="6" customHeight="1" x14ac:dyDescent="0.25">
      <c r="B52" s="21"/>
      <c r="C52" s="21"/>
      <c r="D52" s="79"/>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row>
    <row r="53" spans="2:32" ht="14.25" customHeight="1" x14ac:dyDescent="0.25">
      <c r="C53" s="602" t="s">
        <v>94</v>
      </c>
      <c r="D53" s="624" t="s">
        <v>174</v>
      </c>
      <c r="E53" s="640"/>
      <c r="F53" s="640"/>
      <c r="G53" s="640"/>
      <c r="H53" s="640"/>
      <c r="I53" s="640"/>
      <c r="J53" s="640"/>
      <c r="K53" s="640"/>
      <c r="L53" s="640"/>
      <c r="M53" s="640"/>
      <c r="N53" s="640"/>
      <c r="O53" s="640"/>
      <c r="P53" s="640"/>
      <c r="Q53" s="640"/>
      <c r="R53" s="640"/>
      <c r="S53" s="211"/>
      <c r="T53" s="624" t="s">
        <v>175</v>
      </c>
      <c r="U53" s="624"/>
      <c r="V53" s="624"/>
      <c r="W53" s="624"/>
      <c r="X53" s="624"/>
      <c r="Y53" s="624"/>
      <c r="Z53" s="624"/>
      <c r="AA53" s="624"/>
      <c r="AB53" s="624"/>
      <c r="AC53" s="624"/>
      <c r="AD53" s="624"/>
    </row>
    <row r="54" spans="2:32" ht="24.75" customHeight="1" x14ac:dyDescent="0.25">
      <c r="C54" s="602"/>
      <c r="D54" s="626" t="s">
        <v>176</v>
      </c>
      <c r="E54" s="641"/>
      <c r="F54" s="641"/>
      <c r="G54" s="641"/>
      <c r="H54" s="641"/>
      <c r="I54" s="641"/>
      <c r="J54" s="262"/>
      <c r="K54" s="626" t="s">
        <v>177</v>
      </c>
      <c r="L54" s="626"/>
      <c r="M54" s="626"/>
      <c r="N54" s="626"/>
      <c r="O54" s="626"/>
      <c r="P54" s="626"/>
      <c r="Q54" s="626"/>
      <c r="R54" s="626"/>
      <c r="S54" s="204"/>
      <c r="T54" s="570" t="s">
        <v>178</v>
      </c>
      <c r="U54" s="570"/>
      <c r="V54" s="204"/>
      <c r="W54" s="570" t="s">
        <v>179</v>
      </c>
      <c r="X54" s="570"/>
      <c r="Y54" s="204"/>
      <c r="Z54" s="626" t="s">
        <v>180</v>
      </c>
      <c r="AA54" s="626"/>
      <c r="AB54" s="626"/>
      <c r="AC54" s="626"/>
      <c r="AD54" s="626"/>
    </row>
    <row r="55" spans="2:32" ht="33.75" customHeight="1" x14ac:dyDescent="0.25">
      <c r="C55" s="602"/>
      <c r="D55" s="577" t="s">
        <v>181</v>
      </c>
      <c r="E55" s="637"/>
      <c r="F55" s="637"/>
      <c r="G55" s="263"/>
      <c r="H55" s="577" t="s">
        <v>182</v>
      </c>
      <c r="I55" s="577"/>
      <c r="J55" s="200"/>
      <c r="K55" s="577" t="s">
        <v>183</v>
      </c>
      <c r="L55" s="577"/>
      <c r="M55" s="228"/>
      <c r="N55" s="577" t="s">
        <v>184</v>
      </c>
      <c r="O55" s="577"/>
      <c r="P55" s="204"/>
      <c r="Q55" s="577" t="s">
        <v>185</v>
      </c>
      <c r="R55" s="577"/>
      <c r="S55" s="204"/>
      <c r="T55" s="577"/>
      <c r="U55" s="577"/>
      <c r="V55" s="204"/>
      <c r="W55" s="577"/>
      <c r="X55" s="577"/>
      <c r="Y55" s="204"/>
      <c r="Z55" s="577" t="s">
        <v>186</v>
      </c>
      <c r="AA55" s="577"/>
      <c r="AB55" s="204"/>
      <c r="AC55" s="577" t="s">
        <v>187</v>
      </c>
      <c r="AD55" s="577"/>
    </row>
    <row r="56" spans="2:32" ht="36.75" customHeight="1" x14ac:dyDescent="0.25">
      <c r="C56" s="602"/>
      <c r="D56" s="626" t="s">
        <v>144</v>
      </c>
      <c r="E56" s="641"/>
      <c r="F56" s="641"/>
      <c r="G56" s="641"/>
      <c r="H56" s="641"/>
      <c r="I56" s="641"/>
      <c r="J56" s="641"/>
      <c r="K56" s="641"/>
      <c r="L56" s="641"/>
      <c r="M56" s="641"/>
      <c r="N56" s="641"/>
      <c r="O56" s="641"/>
      <c r="P56" s="262"/>
      <c r="Q56" s="626" t="s">
        <v>188</v>
      </c>
      <c r="R56" s="626"/>
      <c r="S56" s="204"/>
      <c r="T56" s="626" t="s">
        <v>189</v>
      </c>
      <c r="U56" s="626"/>
      <c r="V56" s="204"/>
      <c r="W56" s="626" t="s">
        <v>190</v>
      </c>
      <c r="X56" s="626"/>
      <c r="Y56" s="204"/>
      <c r="Z56" s="626" t="s">
        <v>191</v>
      </c>
      <c r="AA56" s="626"/>
      <c r="AB56" s="204"/>
      <c r="AC56" s="626" t="s">
        <v>173</v>
      </c>
      <c r="AD56" s="626"/>
    </row>
    <row r="57" spans="2:32" ht="27" customHeight="1" x14ac:dyDescent="0.25">
      <c r="C57" s="245"/>
      <c r="D57" s="24"/>
      <c r="E57" s="24"/>
      <c r="F57" s="24"/>
      <c r="G57" s="245"/>
      <c r="H57" s="24"/>
      <c r="I57" s="24"/>
      <c r="J57" s="24"/>
      <c r="K57" s="24"/>
      <c r="L57" s="24"/>
      <c r="M57" s="245"/>
      <c r="N57" s="24"/>
      <c r="O57" s="24"/>
      <c r="P57" s="24"/>
      <c r="Q57" s="24"/>
      <c r="R57" s="24"/>
      <c r="S57" s="24"/>
      <c r="T57" s="24"/>
      <c r="U57" s="24"/>
      <c r="V57" s="24"/>
      <c r="W57" s="24"/>
      <c r="X57" s="24"/>
      <c r="Y57" s="24"/>
      <c r="Z57" s="24"/>
      <c r="AA57" s="24"/>
      <c r="AB57" s="24"/>
      <c r="AC57" s="24"/>
      <c r="AD57" s="24"/>
    </row>
    <row r="58" spans="2:32" ht="14.25" customHeight="1" x14ac:dyDescent="0.25">
      <c r="B58" s="130">
        <v>11</v>
      </c>
      <c r="C58" s="24" t="s">
        <v>192</v>
      </c>
      <c r="D58" s="232"/>
      <c r="G58" s="20"/>
      <c r="J58" s="232"/>
      <c r="M58" s="20"/>
      <c r="Q58" s="70"/>
      <c r="R58" s="367" t="s">
        <v>774</v>
      </c>
      <c r="S58" s="369"/>
      <c r="T58" s="367"/>
      <c r="U58" s="369"/>
      <c r="V58" s="369"/>
      <c r="W58" s="369"/>
      <c r="X58" s="367"/>
      <c r="Y58" s="367"/>
      <c r="Z58" s="367"/>
      <c r="AA58" s="367"/>
      <c r="AB58" s="367"/>
      <c r="AC58" s="367"/>
      <c r="AD58" s="24"/>
      <c r="AE58" s="24"/>
      <c r="AF58" s="24"/>
    </row>
    <row r="59" spans="2:32" ht="14.25" customHeight="1" x14ac:dyDescent="0.25">
      <c r="B59" s="20"/>
      <c r="C59" s="24" t="s">
        <v>557</v>
      </c>
      <c r="D59" s="232"/>
      <c r="G59" s="20"/>
      <c r="J59" s="232"/>
      <c r="M59" s="20"/>
      <c r="Q59" s="70"/>
      <c r="R59" s="444" t="s">
        <v>775</v>
      </c>
      <c r="S59" s="444"/>
      <c r="T59" s="367"/>
      <c r="U59" s="369"/>
      <c r="V59" s="369"/>
      <c r="W59" s="369"/>
      <c r="X59" s="367"/>
      <c r="Y59" s="367"/>
      <c r="Z59" s="367"/>
      <c r="AA59" s="367"/>
      <c r="AB59" s="367"/>
      <c r="AC59" s="367"/>
      <c r="AD59" s="24"/>
    </row>
    <row r="60" spans="2:32" ht="14.25" customHeight="1" x14ac:dyDescent="0.25">
      <c r="B60" s="70"/>
      <c r="C60" s="78" t="s">
        <v>194</v>
      </c>
      <c r="D60" s="232"/>
      <c r="G60" s="20"/>
      <c r="J60" s="232"/>
      <c r="M60" s="20"/>
      <c r="Q60" s="70"/>
      <c r="R60" s="557" t="s">
        <v>772</v>
      </c>
      <c r="S60" s="369"/>
      <c r="T60" s="367"/>
      <c r="U60" s="369"/>
      <c r="V60" s="369"/>
      <c r="W60" s="369"/>
      <c r="X60" s="367"/>
      <c r="Y60" s="367"/>
      <c r="Z60" s="367"/>
      <c r="AA60" s="367"/>
      <c r="AB60" s="367"/>
      <c r="AC60" s="367"/>
      <c r="AD60" s="24"/>
    </row>
    <row r="61" spans="2:32" ht="14.25" customHeight="1" x14ac:dyDescent="0.25">
      <c r="B61" s="70"/>
      <c r="C61" s="20"/>
      <c r="D61" s="232"/>
      <c r="G61" s="20"/>
      <c r="J61" s="232"/>
      <c r="M61" s="20"/>
      <c r="R61" s="441" t="s">
        <v>776</v>
      </c>
      <c r="S61" s="369"/>
      <c r="T61" s="369"/>
      <c r="U61" s="369"/>
      <c r="V61" s="369"/>
      <c r="W61" s="369"/>
      <c r="X61" s="369"/>
      <c r="Y61" s="369"/>
      <c r="Z61" s="369"/>
      <c r="AA61" s="369"/>
      <c r="AB61" s="369"/>
      <c r="AC61" s="369"/>
    </row>
    <row r="62" spans="2:32" ht="14.25" customHeight="1" x14ac:dyDescent="0.25">
      <c r="B62" s="70">
        <v>12</v>
      </c>
      <c r="C62" s="24" t="s">
        <v>196</v>
      </c>
      <c r="D62" s="232"/>
      <c r="G62" s="20"/>
      <c r="J62" s="232"/>
      <c r="M62" s="20"/>
      <c r="R62" s="352"/>
      <c r="S62" s="351"/>
      <c r="T62" s="351"/>
      <c r="U62" s="351"/>
      <c r="V62" s="351"/>
      <c r="W62" s="351"/>
      <c r="X62" s="351"/>
      <c r="Y62" s="351"/>
      <c r="Z62" s="351"/>
      <c r="AA62" s="351"/>
      <c r="AB62" s="351"/>
      <c r="AC62" s="351"/>
    </row>
    <row r="63" spans="2:32" ht="14.25" customHeight="1" x14ac:dyDescent="0.25">
      <c r="B63" s="20"/>
      <c r="C63" s="24" t="s">
        <v>559</v>
      </c>
      <c r="D63" s="232"/>
      <c r="G63" s="20"/>
      <c r="J63" s="232"/>
      <c r="M63" s="20"/>
      <c r="Q63" s="333"/>
      <c r="R63" s="351"/>
      <c r="S63" s="350"/>
      <c r="T63" s="350"/>
      <c r="U63" s="350"/>
      <c r="V63" s="350"/>
      <c r="W63" s="350"/>
      <c r="X63" s="350"/>
      <c r="Y63" s="350"/>
      <c r="Z63" s="350"/>
      <c r="AA63" s="350"/>
      <c r="AB63" s="350"/>
      <c r="AC63" s="350"/>
    </row>
    <row r="64" spans="2:32" ht="14.25" customHeight="1" x14ac:dyDescent="0.25">
      <c r="B64" s="70"/>
      <c r="C64" s="78" t="s">
        <v>197</v>
      </c>
      <c r="D64" s="232"/>
      <c r="G64" s="20"/>
      <c r="J64" s="232"/>
      <c r="M64" s="20"/>
      <c r="Q64" s="442"/>
      <c r="R64" s="443"/>
      <c r="S64" s="369"/>
      <c r="T64" s="443"/>
      <c r="U64" s="443"/>
      <c r="V64" s="443"/>
      <c r="W64" s="443"/>
      <c r="X64" s="443"/>
      <c r="Y64" s="443"/>
      <c r="Z64" s="443"/>
      <c r="AA64" s="443"/>
      <c r="AB64" s="443"/>
      <c r="AC64" s="443"/>
    </row>
    <row r="65" spans="2:29" ht="14.25" customHeight="1" x14ac:dyDescent="0.25">
      <c r="B65" s="70"/>
      <c r="C65" s="78" t="s">
        <v>198</v>
      </c>
      <c r="D65" s="232"/>
      <c r="G65" s="20"/>
      <c r="J65" s="232"/>
      <c r="M65" s="20"/>
      <c r="Q65" s="439"/>
      <c r="R65" s="443"/>
      <c r="S65" s="369"/>
      <c r="T65" s="443"/>
      <c r="U65" s="443"/>
      <c r="V65" s="443"/>
      <c r="W65" s="443"/>
      <c r="X65" s="443"/>
      <c r="Y65" s="443"/>
      <c r="Z65" s="443"/>
      <c r="AA65" s="443"/>
      <c r="AB65" s="443"/>
      <c r="AC65" s="443"/>
    </row>
    <row r="66" spans="2:29" ht="14.25" customHeight="1" x14ac:dyDescent="0.25">
      <c r="C66" s="20"/>
      <c r="D66" s="232"/>
      <c r="G66" s="20"/>
      <c r="J66" s="232"/>
      <c r="M66" s="20"/>
      <c r="Q66" s="439"/>
      <c r="R66" s="441"/>
      <c r="S66" s="369"/>
      <c r="T66" s="443"/>
      <c r="U66" s="443"/>
      <c r="V66" s="443"/>
      <c r="W66" s="443"/>
      <c r="X66" s="443"/>
      <c r="Y66" s="443"/>
      <c r="Z66" s="443"/>
      <c r="AA66" s="443"/>
      <c r="AB66" s="443"/>
      <c r="AC66" s="443"/>
    </row>
    <row r="67" spans="2:29" ht="14.25" customHeight="1" x14ac:dyDescent="0.25">
      <c r="B67" s="333">
        <v>13</v>
      </c>
      <c r="C67" s="24" t="s">
        <v>193</v>
      </c>
      <c r="D67" s="24"/>
      <c r="G67" s="20"/>
      <c r="J67" s="232"/>
      <c r="M67" s="20"/>
      <c r="Q67" s="439"/>
      <c r="R67" s="441"/>
      <c r="S67" s="369"/>
      <c r="T67" s="369"/>
      <c r="U67" s="443"/>
      <c r="V67" s="443"/>
      <c r="W67" s="443"/>
      <c r="X67" s="443"/>
      <c r="Y67" s="443"/>
      <c r="Z67" s="443"/>
      <c r="AA67" s="443"/>
      <c r="AB67" s="443"/>
      <c r="AC67" s="443"/>
    </row>
    <row r="68" spans="2:29" ht="14.25" customHeight="1" x14ac:dyDescent="0.25">
      <c r="B68" s="20"/>
      <c r="C68" s="78" t="s">
        <v>558</v>
      </c>
      <c r="D68" s="78"/>
      <c r="G68" s="20"/>
      <c r="J68" s="232"/>
      <c r="M68" s="20"/>
      <c r="Q68" s="439"/>
      <c r="R68" s="441"/>
      <c r="S68" s="369"/>
      <c r="T68" s="369"/>
      <c r="U68" s="369"/>
      <c r="V68" s="369"/>
      <c r="W68" s="369"/>
      <c r="X68" s="369"/>
      <c r="Y68" s="369"/>
      <c r="Z68" s="369"/>
      <c r="AA68" s="369"/>
      <c r="AB68" s="369"/>
      <c r="AC68" s="369"/>
    </row>
    <row r="69" spans="2:29" ht="14.25" customHeight="1" x14ac:dyDescent="0.25">
      <c r="C69" s="78" t="s">
        <v>195</v>
      </c>
      <c r="D69" s="78"/>
    </row>
  </sheetData>
  <mergeCells count="51">
    <mergeCell ref="E4:R4"/>
    <mergeCell ref="E5:I5"/>
    <mergeCell ref="E6:F6"/>
    <mergeCell ref="C4:C7"/>
    <mergeCell ref="C53:C56"/>
    <mergeCell ref="D56:O56"/>
    <mergeCell ref="D54:I54"/>
    <mergeCell ref="K54:R54"/>
    <mergeCell ref="Q7:R7"/>
    <mergeCell ref="T56:U56"/>
    <mergeCell ref="W56:X56"/>
    <mergeCell ref="Z56:AA56"/>
    <mergeCell ref="AC56:AD56"/>
    <mergeCell ref="Q56:R56"/>
    <mergeCell ref="T9:U9"/>
    <mergeCell ref="W9:X9"/>
    <mergeCell ref="Z9:AA9"/>
    <mergeCell ref="AC9:AD9"/>
    <mergeCell ref="D53:R53"/>
    <mergeCell ref="T53:AD53"/>
    <mergeCell ref="D9:F9"/>
    <mergeCell ref="H9:I9"/>
    <mergeCell ref="K9:L9"/>
    <mergeCell ref="N9:O9"/>
    <mergeCell ref="Q9:R9"/>
    <mergeCell ref="T7:U7"/>
    <mergeCell ref="W7:X7"/>
    <mergeCell ref="Z7:AA7"/>
    <mergeCell ref="E7:O7"/>
    <mergeCell ref="T4:AD4"/>
    <mergeCell ref="K5:R5"/>
    <mergeCell ref="T5:U6"/>
    <mergeCell ref="AC7:AD7"/>
    <mergeCell ref="W5:X6"/>
    <mergeCell ref="Z5:AD5"/>
    <mergeCell ref="H6:I6"/>
    <mergeCell ref="K6:L6"/>
    <mergeCell ref="N6:O6"/>
    <mergeCell ref="Q6:R6"/>
    <mergeCell ref="Z6:AA6"/>
    <mergeCell ref="AC6:AD6"/>
    <mergeCell ref="W54:X55"/>
    <mergeCell ref="Z54:AD54"/>
    <mergeCell ref="Z55:AA55"/>
    <mergeCell ref="AC55:AD55"/>
    <mergeCell ref="D55:F55"/>
    <mergeCell ref="H55:I55"/>
    <mergeCell ref="K55:L55"/>
    <mergeCell ref="N55:O55"/>
    <mergeCell ref="Q55:R55"/>
    <mergeCell ref="T54:U55"/>
  </mergeCells>
  <printOptions horizontalCentered="1"/>
  <pageMargins left="0.19685039370078741" right="0.19685039370078741" top="0.19685039370078741" bottom="0.19685039370078741" header="0" footer="0"/>
  <pageSetup paperSize="9" scale="8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76"/>
  <sheetViews>
    <sheetView workbookViewId="0"/>
  </sheetViews>
  <sheetFormatPr defaultRowHeight="14.25" x14ac:dyDescent="0.25"/>
  <cols>
    <col min="1" max="1" width="0.85546875" style="20" customWidth="1"/>
    <col min="2" max="2" width="1.7109375" style="20" customWidth="1"/>
    <col min="3" max="3" width="4.140625" style="20" customWidth="1"/>
    <col min="4" max="4" width="1.5703125" style="20" customWidth="1"/>
    <col min="5" max="5" width="7.85546875" style="20" customWidth="1"/>
    <col min="6" max="6" width="1.28515625" style="20" customWidth="1"/>
    <col min="7" max="7" width="1.7109375" style="20" customWidth="1"/>
    <col min="8" max="8" width="6" style="20" customWidth="1"/>
    <col min="9" max="9" width="1.28515625" style="20" customWidth="1"/>
    <col min="10" max="10" width="1.7109375" style="20" customWidth="1"/>
    <col min="11" max="11" width="6" style="20" customWidth="1"/>
    <col min="12" max="12" width="1.28515625" style="20" customWidth="1"/>
    <col min="13" max="13" width="1.7109375" style="20" customWidth="1"/>
    <col min="14" max="14" width="6" style="20" customWidth="1"/>
    <col min="15" max="15" width="1.28515625" style="20" customWidth="1"/>
    <col min="16" max="16" width="1.7109375" style="20" customWidth="1"/>
    <col min="17" max="17" width="8.42578125" style="20" customWidth="1"/>
    <col min="18" max="19" width="1.7109375" style="20" customWidth="1"/>
    <col min="20" max="20" width="9.42578125" style="20" customWidth="1"/>
    <col min="21" max="21" width="1.5703125" style="20" customWidth="1"/>
    <col min="22" max="22" width="1.7109375" style="20" customWidth="1"/>
    <col min="23" max="23" width="7.5703125" style="20" customWidth="1"/>
    <col min="24" max="25" width="1.7109375" style="20" customWidth="1"/>
    <col min="26" max="26" width="6.28515625" style="20" customWidth="1"/>
    <col min="27" max="27" width="1.5703125" style="20" customWidth="1"/>
    <col min="28" max="28" width="1.7109375" style="20" customWidth="1"/>
    <col min="29" max="29" width="5.7109375" style="20" customWidth="1"/>
    <col min="30" max="30" width="1.28515625" style="20" customWidth="1"/>
    <col min="31" max="31" width="1.7109375" style="20" customWidth="1"/>
    <col min="32" max="32" width="5.7109375" style="20" customWidth="1"/>
    <col min="33" max="33" width="1.28515625" style="20" customWidth="1"/>
    <col min="34" max="34" width="1.7109375" style="20" customWidth="1"/>
    <col min="35" max="35" width="5.7109375" style="20" customWidth="1"/>
    <col min="36" max="36" width="1.5703125" style="20" customWidth="1"/>
    <col min="37" max="16384" width="9.140625" style="20"/>
  </cols>
  <sheetData>
    <row r="1" spans="2:36" s="305" customFormat="1" x14ac:dyDescent="0.25">
      <c r="B1" s="64" t="s">
        <v>1253</v>
      </c>
      <c r="C1" s="64"/>
    </row>
    <row r="2" spans="2:36" x14ac:dyDescent="0.25">
      <c r="B2" s="556" t="s">
        <v>1288</v>
      </c>
      <c r="C2" s="64"/>
    </row>
    <row r="3" spans="2:36" ht="6" customHeight="1" x14ac:dyDescent="0.25">
      <c r="B3" s="21"/>
      <c r="C3" s="79"/>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2:36" ht="26.25" customHeight="1" x14ac:dyDescent="0.25">
      <c r="B4" s="639" t="s">
        <v>77</v>
      </c>
      <c r="C4" s="639"/>
      <c r="D4" s="639"/>
      <c r="E4" s="620" t="s">
        <v>199</v>
      </c>
      <c r="F4" s="620"/>
      <c r="G4" s="620"/>
      <c r="H4" s="620"/>
      <c r="I4" s="620"/>
      <c r="J4" s="620"/>
      <c r="K4" s="620"/>
      <c r="L4" s="620"/>
      <c r="M4" s="620"/>
      <c r="N4" s="620"/>
      <c r="O4" s="620"/>
      <c r="P4" s="620"/>
      <c r="Q4" s="620"/>
      <c r="R4" s="620"/>
      <c r="S4" s="620"/>
      <c r="T4" s="620"/>
      <c r="U4" s="620"/>
      <c r="V4" s="620"/>
      <c r="W4" s="620"/>
      <c r="X4" s="620"/>
      <c r="Y4" s="620"/>
      <c r="Z4" s="620"/>
      <c r="AA4" s="620"/>
      <c r="AB4" s="135"/>
      <c r="AC4" s="620" t="s">
        <v>200</v>
      </c>
      <c r="AD4" s="620"/>
      <c r="AE4" s="620"/>
      <c r="AF4" s="620"/>
      <c r="AG4" s="620"/>
      <c r="AH4" s="620"/>
      <c r="AI4" s="620"/>
      <c r="AJ4" s="620"/>
    </row>
    <row r="5" spans="2:36" ht="14.25" customHeight="1" x14ac:dyDescent="0.25">
      <c r="B5" s="639"/>
      <c r="C5" s="639"/>
      <c r="D5" s="639"/>
      <c r="E5" s="639" t="s">
        <v>201</v>
      </c>
      <c r="F5" s="639"/>
      <c r="G5" s="135"/>
      <c r="H5" s="618" t="s">
        <v>10</v>
      </c>
      <c r="I5" s="619"/>
      <c r="J5" s="619"/>
      <c r="K5" s="619"/>
      <c r="L5" s="619"/>
      <c r="M5" s="619"/>
      <c r="N5" s="619"/>
      <c r="O5" s="619"/>
      <c r="P5" s="77"/>
      <c r="Q5" s="620" t="s">
        <v>202</v>
      </c>
      <c r="R5" s="642"/>
      <c r="S5" s="642"/>
      <c r="T5" s="642"/>
      <c r="U5" s="642"/>
      <c r="V5" s="642"/>
      <c r="W5" s="642"/>
      <c r="X5" s="642"/>
      <c r="Y5" s="642"/>
      <c r="Z5" s="642"/>
      <c r="AA5" s="642"/>
      <c r="AC5" s="639" t="s">
        <v>203</v>
      </c>
      <c r="AD5" s="639"/>
      <c r="AE5" s="135"/>
      <c r="AF5" s="639" t="s">
        <v>204</v>
      </c>
      <c r="AG5" s="639"/>
      <c r="AH5" s="135"/>
      <c r="AI5" s="639" t="s">
        <v>205</v>
      </c>
      <c r="AJ5" s="639"/>
    </row>
    <row r="6" spans="2:36" ht="30" customHeight="1" x14ac:dyDescent="0.25">
      <c r="B6" s="639"/>
      <c r="C6" s="639"/>
      <c r="D6" s="639"/>
      <c r="E6" s="622"/>
      <c r="F6" s="622"/>
      <c r="G6" s="135"/>
      <c r="H6" s="622" t="s">
        <v>206</v>
      </c>
      <c r="I6" s="578"/>
      <c r="J6" s="110"/>
      <c r="K6" s="622" t="s">
        <v>207</v>
      </c>
      <c r="L6" s="603"/>
      <c r="M6" s="4"/>
      <c r="N6" s="622" t="s">
        <v>81</v>
      </c>
      <c r="O6" s="622"/>
      <c r="P6" s="135"/>
      <c r="Q6" s="622" t="s">
        <v>208</v>
      </c>
      <c r="R6" s="622"/>
      <c r="S6" s="135"/>
      <c r="T6" s="622" t="s">
        <v>209</v>
      </c>
      <c r="U6" s="622"/>
      <c r="V6" s="135"/>
      <c r="W6" s="622" t="s">
        <v>210</v>
      </c>
      <c r="X6" s="622"/>
      <c r="Y6" s="135"/>
      <c r="Z6" s="622" t="s">
        <v>81</v>
      </c>
      <c r="AA6" s="622"/>
      <c r="AB6" s="135"/>
      <c r="AC6" s="622"/>
      <c r="AD6" s="622"/>
      <c r="AE6" s="135"/>
      <c r="AF6" s="622"/>
      <c r="AG6" s="622"/>
      <c r="AH6" s="135"/>
      <c r="AI6" s="622"/>
      <c r="AJ6" s="622"/>
    </row>
    <row r="7" spans="2:36" ht="36" customHeight="1" x14ac:dyDescent="0.25">
      <c r="B7" s="639"/>
      <c r="C7" s="639"/>
      <c r="D7" s="639"/>
      <c r="E7" s="622" t="s">
        <v>211</v>
      </c>
      <c r="F7" s="622"/>
      <c r="G7" s="135"/>
      <c r="H7" s="622" t="s">
        <v>212</v>
      </c>
      <c r="I7" s="614"/>
      <c r="J7" s="614"/>
      <c r="K7" s="614"/>
      <c r="L7" s="614"/>
      <c r="M7" s="614"/>
      <c r="N7" s="614"/>
      <c r="O7" s="614"/>
      <c r="P7" s="111"/>
      <c r="Q7" s="622" t="s">
        <v>213</v>
      </c>
      <c r="R7" s="622"/>
      <c r="S7" s="622"/>
      <c r="T7" s="622"/>
      <c r="U7" s="622"/>
      <c r="V7" s="622"/>
      <c r="W7" s="622"/>
      <c r="X7" s="622"/>
      <c r="Y7" s="622"/>
      <c r="Z7" s="622"/>
      <c r="AA7" s="622"/>
      <c r="AB7" s="135"/>
      <c r="AC7" s="622" t="s">
        <v>630</v>
      </c>
      <c r="AD7" s="622"/>
      <c r="AE7" s="135"/>
      <c r="AF7" s="622" t="s">
        <v>169</v>
      </c>
      <c r="AG7" s="622"/>
      <c r="AH7" s="135"/>
      <c r="AI7" s="622" t="s">
        <v>560</v>
      </c>
      <c r="AJ7" s="622"/>
    </row>
    <row r="8" spans="2:36" ht="4.5" customHeight="1" x14ac:dyDescent="0.25">
      <c r="B8" s="135"/>
      <c r="C8" s="135"/>
      <c r="D8" s="135"/>
      <c r="E8" s="135"/>
      <c r="F8" s="135"/>
      <c r="G8" s="135"/>
      <c r="H8" s="135"/>
      <c r="I8" s="111"/>
      <c r="J8" s="111"/>
      <c r="K8" s="111"/>
      <c r="L8" s="111"/>
      <c r="M8" s="111"/>
      <c r="N8" s="111"/>
      <c r="O8" s="111"/>
      <c r="P8" s="111"/>
      <c r="Q8" s="135"/>
      <c r="R8" s="135"/>
      <c r="S8" s="135"/>
      <c r="T8" s="135"/>
      <c r="U8" s="135"/>
      <c r="V8" s="135"/>
      <c r="W8" s="135"/>
      <c r="X8" s="135"/>
      <c r="Y8" s="135"/>
      <c r="Z8" s="135"/>
      <c r="AA8" s="135"/>
      <c r="AB8" s="135"/>
      <c r="AC8" s="135"/>
      <c r="AD8" s="135"/>
      <c r="AE8" s="135"/>
      <c r="AF8" s="135"/>
      <c r="AG8" s="135"/>
      <c r="AH8" s="135"/>
      <c r="AI8" s="135"/>
      <c r="AJ8" s="135"/>
    </row>
    <row r="9" spans="2:36" ht="12.75" customHeight="1" x14ac:dyDescent="0.25">
      <c r="B9" s="615">
        <v>1</v>
      </c>
      <c r="C9" s="615"/>
      <c r="D9" s="615"/>
      <c r="E9" s="615">
        <v>29</v>
      </c>
      <c r="F9" s="615"/>
      <c r="G9" s="52"/>
      <c r="H9" s="615">
        <v>30</v>
      </c>
      <c r="I9" s="615"/>
      <c r="J9" s="52"/>
      <c r="K9" s="615">
        <v>31</v>
      </c>
      <c r="L9" s="615"/>
      <c r="M9" s="52"/>
      <c r="N9" s="615">
        <v>32</v>
      </c>
      <c r="O9" s="615"/>
      <c r="P9" s="52"/>
      <c r="Q9" s="615">
        <v>33</v>
      </c>
      <c r="R9" s="615"/>
      <c r="S9" s="52"/>
      <c r="T9" s="615">
        <v>34</v>
      </c>
      <c r="U9" s="615"/>
      <c r="V9" s="52"/>
      <c r="W9" s="615">
        <v>35</v>
      </c>
      <c r="X9" s="615"/>
      <c r="Y9" s="52"/>
      <c r="Z9" s="615">
        <v>36</v>
      </c>
      <c r="AA9" s="615"/>
      <c r="AB9" s="52"/>
      <c r="AC9" s="615">
        <v>37</v>
      </c>
      <c r="AD9" s="615"/>
      <c r="AE9" s="52"/>
      <c r="AF9" s="615">
        <v>38</v>
      </c>
      <c r="AG9" s="615"/>
      <c r="AH9" s="52"/>
      <c r="AI9" s="615">
        <v>39</v>
      </c>
      <c r="AJ9" s="615"/>
    </row>
    <row r="10" spans="2:36" ht="4.5" customHeight="1" x14ac:dyDescent="0.25">
      <c r="B10" s="142"/>
      <c r="C10" s="60"/>
      <c r="D10" s="143"/>
      <c r="E10" s="142"/>
      <c r="F10" s="143"/>
      <c r="G10" s="143"/>
      <c r="H10" s="142"/>
      <c r="I10" s="143"/>
      <c r="J10" s="143"/>
      <c r="K10" s="142"/>
      <c r="L10" s="143"/>
      <c r="M10" s="143"/>
      <c r="N10" s="142"/>
      <c r="O10" s="143"/>
      <c r="P10" s="143"/>
      <c r="Q10" s="142"/>
      <c r="R10" s="143"/>
      <c r="S10" s="143"/>
      <c r="T10" s="143"/>
      <c r="U10" s="143"/>
      <c r="V10" s="143"/>
      <c r="W10" s="142"/>
      <c r="X10" s="143"/>
      <c r="Y10" s="143"/>
      <c r="Z10" s="142"/>
      <c r="AA10" s="143"/>
      <c r="AB10" s="143"/>
      <c r="AC10" s="142"/>
      <c r="AD10" s="143"/>
      <c r="AE10" s="143"/>
      <c r="AF10" s="142"/>
      <c r="AG10" s="143"/>
      <c r="AH10" s="143"/>
      <c r="AI10" s="142"/>
      <c r="AJ10" s="143"/>
    </row>
    <row r="11" spans="2:36" ht="10.5" customHeight="1" x14ac:dyDescent="0.25">
      <c r="B11" s="92"/>
      <c r="C11" s="33">
        <v>1856</v>
      </c>
      <c r="D11" s="138"/>
      <c r="E11" s="92" t="s">
        <v>91</v>
      </c>
      <c r="F11" s="138"/>
      <c r="G11" s="138"/>
      <c r="H11" s="92" t="s">
        <v>91</v>
      </c>
      <c r="I11" s="144"/>
      <c r="J11" s="144"/>
      <c r="K11" s="92" t="s">
        <v>91</v>
      </c>
      <c r="L11" s="138"/>
      <c r="M11" s="138"/>
      <c r="N11" s="92" t="s">
        <v>91</v>
      </c>
      <c r="O11" s="138"/>
      <c r="P11" s="138"/>
      <c r="Q11" s="92" t="s">
        <v>91</v>
      </c>
      <c r="R11" s="138"/>
      <c r="S11" s="138"/>
      <c r="T11" s="92" t="s">
        <v>91</v>
      </c>
      <c r="U11" s="138"/>
      <c r="V11" s="138"/>
      <c r="W11" s="92" t="s">
        <v>91</v>
      </c>
      <c r="X11" s="138"/>
      <c r="Y11" s="138"/>
      <c r="Z11" s="92" t="s">
        <v>91</v>
      </c>
      <c r="AA11" s="138"/>
      <c r="AB11" s="138"/>
      <c r="AC11" s="92" t="s">
        <v>90</v>
      </c>
      <c r="AD11" s="138"/>
      <c r="AE11" s="138"/>
      <c r="AF11" s="92" t="s">
        <v>91</v>
      </c>
      <c r="AG11" s="138"/>
      <c r="AH11" s="138"/>
      <c r="AI11" s="92" t="s">
        <v>90</v>
      </c>
      <c r="AJ11" s="138"/>
    </row>
    <row r="12" spans="2:36" ht="10.5" customHeight="1" x14ac:dyDescent="0.25">
      <c r="B12" s="92"/>
      <c r="C12" s="33">
        <v>1860</v>
      </c>
      <c r="D12" s="138"/>
      <c r="E12" s="92" t="s">
        <v>91</v>
      </c>
      <c r="F12" s="138"/>
      <c r="G12" s="138"/>
      <c r="H12" s="92" t="s">
        <v>91</v>
      </c>
      <c r="I12" s="144"/>
      <c r="J12" s="144"/>
      <c r="K12" s="92" t="s">
        <v>91</v>
      </c>
      <c r="L12" s="138"/>
      <c r="M12" s="138"/>
      <c r="N12" s="92" t="s">
        <v>91</v>
      </c>
      <c r="O12" s="138"/>
      <c r="P12" s="138"/>
      <c r="Q12" s="92" t="s">
        <v>91</v>
      </c>
      <c r="R12" s="138"/>
      <c r="S12" s="138"/>
      <c r="T12" s="92" t="s">
        <v>91</v>
      </c>
      <c r="U12" s="138"/>
      <c r="V12" s="138"/>
      <c r="W12" s="92" t="s">
        <v>91</v>
      </c>
      <c r="X12" s="138"/>
      <c r="Y12" s="138"/>
      <c r="Z12" s="92" t="s">
        <v>91</v>
      </c>
      <c r="AA12" s="138"/>
      <c r="AB12" s="138"/>
      <c r="AC12" s="92" t="s">
        <v>90</v>
      </c>
      <c r="AD12" s="138"/>
      <c r="AE12" s="138"/>
      <c r="AF12" s="92" t="s">
        <v>91</v>
      </c>
      <c r="AG12" s="138"/>
      <c r="AH12" s="138"/>
      <c r="AI12" s="92" t="s">
        <v>90</v>
      </c>
      <c r="AJ12" s="138"/>
    </row>
    <row r="13" spans="2:36" ht="10.5" customHeight="1" x14ac:dyDescent="0.25">
      <c r="B13" s="92"/>
      <c r="C13" s="33">
        <v>1870</v>
      </c>
      <c r="D13" s="138"/>
      <c r="E13" s="37">
        <v>14314</v>
      </c>
      <c r="F13" s="138"/>
      <c r="G13" s="138"/>
      <c r="H13" s="92" t="s">
        <v>91</v>
      </c>
      <c r="I13" s="144"/>
      <c r="J13" s="144"/>
      <c r="K13" s="92" t="s">
        <v>91</v>
      </c>
      <c r="L13" s="138"/>
      <c r="M13" s="138"/>
      <c r="N13" s="37">
        <v>101</v>
      </c>
      <c r="O13" s="138"/>
      <c r="P13" s="138"/>
      <c r="Q13" s="92" t="s">
        <v>91</v>
      </c>
      <c r="R13" s="138"/>
      <c r="S13" s="138"/>
      <c r="T13" s="92" t="s">
        <v>91</v>
      </c>
      <c r="U13" s="138"/>
      <c r="V13" s="138"/>
      <c r="W13" s="92" t="s">
        <v>91</v>
      </c>
      <c r="X13" s="138"/>
      <c r="Y13" s="138"/>
      <c r="Z13" s="37">
        <v>117</v>
      </c>
      <c r="AA13" s="138"/>
      <c r="AB13" s="138"/>
      <c r="AC13" s="92" t="s">
        <v>90</v>
      </c>
      <c r="AD13" s="138"/>
      <c r="AE13" s="138"/>
      <c r="AF13" s="92" t="s">
        <v>91</v>
      </c>
      <c r="AG13" s="138"/>
      <c r="AH13" s="138"/>
      <c r="AI13" s="92" t="s">
        <v>90</v>
      </c>
      <c r="AJ13" s="138"/>
    </row>
    <row r="14" spans="2:36" ht="10.5" customHeight="1" x14ac:dyDescent="0.25">
      <c r="B14" s="92"/>
      <c r="C14" s="33">
        <v>1880</v>
      </c>
      <c r="D14" s="138"/>
      <c r="E14" s="37">
        <v>19182</v>
      </c>
      <c r="F14" s="138"/>
      <c r="G14" s="138"/>
      <c r="H14" s="92" t="s">
        <v>91</v>
      </c>
      <c r="I14" s="144"/>
      <c r="J14" s="144"/>
      <c r="K14" s="92" t="s">
        <v>91</v>
      </c>
      <c r="L14" s="138"/>
      <c r="M14" s="138"/>
      <c r="N14" s="37">
        <v>250</v>
      </c>
      <c r="O14" s="138"/>
      <c r="P14" s="138"/>
      <c r="Q14" s="92" t="s">
        <v>91</v>
      </c>
      <c r="R14" s="138"/>
      <c r="S14" s="138"/>
      <c r="T14" s="92" t="s">
        <v>91</v>
      </c>
      <c r="U14" s="138"/>
      <c r="V14" s="138"/>
      <c r="W14" s="92" t="s">
        <v>91</v>
      </c>
      <c r="X14" s="138"/>
      <c r="Y14" s="138"/>
      <c r="Z14" s="37">
        <v>341</v>
      </c>
      <c r="AA14" s="138"/>
      <c r="AB14" s="138"/>
      <c r="AC14" s="92" t="s">
        <v>90</v>
      </c>
      <c r="AD14" s="138"/>
      <c r="AE14" s="138"/>
      <c r="AF14" s="92" t="s">
        <v>91</v>
      </c>
      <c r="AG14" s="138"/>
      <c r="AH14" s="138"/>
      <c r="AI14" s="92" t="s">
        <v>90</v>
      </c>
      <c r="AJ14" s="138"/>
    </row>
    <row r="15" spans="2:36" ht="10.5" customHeight="1" x14ac:dyDescent="0.25">
      <c r="B15" s="92"/>
      <c r="C15" s="33">
        <v>1890</v>
      </c>
      <c r="D15" s="138"/>
      <c r="E15" s="37">
        <v>30023</v>
      </c>
      <c r="F15" s="138"/>
      <c r="G15" s="138"/>
      <c r="H15" s="92" t="s">
        <v>91</v>
      </c>
      <c r="I15" s="144"/>
      <c r="J15" s="144"/>
      <c r="K15" s="92" t="s">
        <v>91</v>
      </c>
      <c r="L15" s="138"/>
      <c r="M15" s="138"/>
      <c r="N15" s="37">
        <v>383</v>
      </c>
      <c r="O15" s="138"/>
      <c r="P15" s="138"/>
      <c r="Q15" s="92" t="s">
        <v>91</v>
      </c>
      <c r="R15" s="138"/>
      <c r="S15" s="138"/>
      <c r="T15" s="92" t="s">
        <v>91</v>
      </c>
      <c r="U15" s="138"/>
      <c r="V15" s="138"/>
      <c r="W15" s="92" t="s">
        <v>91</v>
      </c>
      <c r="X15" s="138"/>
      <c r="Y15" s="138"/>
      <c r="Z15" s="37">
        <v>591</v>
      </c>
      <c r="AA15" s="138"/>
      <c r="AB15" s="138"/>
      <c r="AC15" s="92" t="s">
        <v>90</v>
      </c>
      <c r="AD15" s="138"/>
      <c r="AE15" s="138"/>
      <c r="AF15" s="92" t="s">
        <v>91</v>
      </c>
      <c r="AG15" s="138"/>
      <c r="AH15" s="138"/>
      <c r="AI15" s="92" t="s">
        <v>90</v>
      </c>
      <c r="AJ15" s="138"/>
    </row>
    <row r="16" spans="2:36" ht="6.6" customHeight="1" x14ac:dyDescent="0.25">
      <c r="B16" s="92"/>
      <c r="C16" s="33"/>
      <c r="D16" s="138"/>
      <c r="E16" s="92"/>
      <c r="F16" s="138"/>
      <c r="G16" s="138"/>
      <c r="H16" s="92"/>
      <c r="I16" s="144"/>
      <c r="J16" s="144"/>
      <c r="K16" s="92"/>
      <c r="L16" s="138"/>
      <c r="M16" s="138"/>
      <c r="N16" s="37"/>
      <c r="O16" s="138"/>
      <c r="P16" s="138"/>
      <c r="Q16" s="92"/>
      <c r="R16" s="138"/>
      <c r="S16" s="138"/>
      <c r="T16" s="92"/>
      <c r="U16" s="138"/>
      <c r="V16" s="138"/>
      <c r="W16" s="92"/>
      <c r="X16" s="138"/>
      <c r="Y16" s="138"/>
      <c r="Z16" s="37"/>
      <c r="AA16" s="138"/>
      <c r="AB16" s="138"/>
      <c r="AC16" s="92"/>
      <c r="AD16" s="138"/>
      <c r="AE16" s="138"/>
      <c r="AF16" s="92"/>
      <c r="AG16" s="138"/>
      <c r="AH16" s="138"/>
      <c r="AI16" s="92"/>
      <c r="AJ16" s="138"/>
    </row>
    <row r="17" spans="2:36" ht="10.5" customHeight="1" x14ac:dyDescent="0.25">
      <c r="B17" s="92"/>
      <c r="C17" s="33">
        <v>1900</v>
      </c>
      <c r="D17" s="138"/>
      <c r="E17" s="92" t="s">
        <v>91</v>
      </c>
      <c r="F17" s="138"/>
      <c r="G17" s="138"/>
      <c r="H17" s="92" t="s">
        <v>91</v>
      </c>
      <c r="I17" s="144"/>
      <c r="J17" s="144"/>
      <c r="K17" s="92" t="s">
        <v>91</v>
      </c>
      <c r="L17" s="138"/>
      <c r="M17" s="138"/>
      <c r="N17" s="37">
        <v>823</v>
      </c>
      <c r="O17" s="138"/>
      <c r="P17" s="138"/>
      <c r="Q17" s="92" t="s">
        <v>91</v>
      </c>
      <c r="R17" s="138"/>
      <c r="S17" s="138"/>
      <c r="T17" s="92" t="s">
        <v>91</v>
      </c>
      <c r="U17" s="138"/>
      <c r="V17" s="138"/>
      <c r="W17" s="92" t="s">
        <v>91</v>
      </c>
      <c r="X17" s="138"/>
      <c r="Y17" s="138"/>
      <c r="Z17" s="37">
        <v>1459</v>
      </c>
      <c r="AA17" s="138"/>
      <c r="AB17" s="138"/>
      <c r="AC17" s="92" t="s">
        <v>90</v>
      </c>
      <c r="AD17" s="138"/>
      <c r="AE17" s="138"/>
      <c r="AF17" s="92" t="s">
        <v>91</v>
      </c>
      <c r="AG17" s="138"/>
      <c r="AH17" s="138"/>
      <c r="AI17" s="92" t="s">
        <v>90</v>
      </c>
      <c r="AJ17" s="138"/>
    </row>
    <row r="18" spans="2:36" ht="10.5" customHeight="1" x14ac:dyDescent="0.25">
      <c r="B18" s="92"/>
      <c r="C18" s="33">
        <v>1910</v>
      </c>
      <c r="D18" s="138"/>
      <c r="E18" s="92" t="s">
        <v>91</v>
      </c>
      <c r="F18" s="138"/>
      <c r="G18" s="138"/>
      <c r="H18" s="92" t="s">
        <v>91</v>
      </c>
      <c r="I18" s="144"/>
      <c r="J18" s="144"/>
      <c r="K18" s="92" t="s">
        <v>91</v>
      </c>
      <c r="L18" s="138"/>
      <c r="M18" s="138"/>
      <c r="N18" s="37">
        <v>1576</v>
      </c>
      <c r="O18" s="138"/>
      <c r="P18" s="138"/>
      <c r="Q18" s="92" t="s">
        <v>91</v>
      </c>
      <c r="R18" s="138"/>
      <c r="S18" s="138"/>
      <c r="T18" s="92" t="s">
        <v>91</v>
      </c>
      <c r="U18" s="138"/>
      <c r="V18" s="138"/>
      <c r="W18" s="92" t="s">
        <v>91</v>
      </c>
      <c r="X18" s="138"/>
      <c r="Y18" s="138"/>
      <c r="Z18" s="37">
        <v>2492</v>
      </c>
      <c r="AA18" s="138"/>
      <c r="AB18" s="138"/>
      <c r="AC18" s="92" t="s">
        <v>90</v>
      </c>
      <c r="AD18" s="138"/>
      <c r="AE18" s="138"/>
      <c r="AF18" s="92" t="s">
        <v>91</v>
      </c>
      <c r="AG18" s="138"/>
      <c r="AH18" s="138"/>
      <c r="AI18" s="92" t="s">
        <v>90</v>
      </c>
      <c r="AJ18" s="138"/>
    </row>
    <row r="19" spans="2:36" ht="10.5" customHeight="1" x14ac:dyDescent="0.25">
      <c r="B19" s="92"/>
      <c r="C19" s="33">
        <v>1920</v>
      </c>
      <c r="D19" s="138"/>
      <c r="E19" s="37">
        <v>14314</v>
      </c>
      <c r="F19" s="138"/>
      <c r="G19" s="138"/>
      <c r="H19" s="92" t="s">
        <v>91</v>
      </c>
      <c r="I19" s="144"/>
      <c r="J19" s="144"/>
      <c r="K19" s="92" t="s">
        <v>91</v>
      </c>
      <c r="L19" s="138"/>
      <c r="M19" s="138"/>
      <c r="N19" s="37">
        <v>2409</v>
      </c>
      <c r="O19" s="138"/>
      <c r="P19" s="138"/>
      <c r="Q19" s="92" t="s">
        <v>91</v>
      </c>
      <c r="R19" s="138"/>
      <c r="S19" s="138"/>
      <c r="T19" s="92" t="s">
        <v>91</v>
      </c>
      <c r="U19" s="138"/>
      <c r="V19" s="138"/>
      <c r="W19" s="92" t="s">
        <v>91</v>
      </c>
      <c r="X19" s="138"/>
      <c r="Y19" s="138"/>
      <c r="Z19" s="37">
        <v>3299</v>
      </c>
      <c r="AA19" s="138"/>
      <c r="AB19" s="138"/>
      <c r="AC19" s="92" t="s">
        <v>91</v>
      </c>
      <c r="AD19" s="138"/>
      <c r="AE19" s="138"/>
      <c r="AF19" s="37">
        <v>948</v>
      </c>
      <c r="AG19" s="138"/>
      <c r="AH19" s="138"/>
      <c r="AI19" s="92" t="s">
        <v>91</v>
      </c>
      <c r="AJ19" s="138"/>
    </row>
    <row r="20" spans="2:36" ht="10.5" customHeight="1" x14ac:dyDescent="0.25">
      <c r="B20" s="92"/>
      <c r="C20" s="33">
        <v>1930</v>
      </c>
      <c r="D20" s="138"/>
      <c r="E20" s="37">
        <v>19182</v>
      </c>
      <c r="F20" s="31"/>
      <c r="G20" s="31"/>
      <c r="H20" s="92" t="s">
        <v>91</v>
      </c>
      <c r="I20" s="144"/>
      <c r="J20" s="144"/>
      <c r="K20" s="92" t="s">
        <v>91</v>
      </c>
      <c r="L20" s="138"/>
      <c r="M20" s="138"/>
      <c r="N20" s="37">
        <v>2436</v>
      </c>
      <c r="O20" s="138"/>
      <c r="P20" s="138"/>
      <c r="Q20" s="37">
        <v>226</v>
      </c>
      <c r="R20" s="138"/>
      <c r="S20" s="138"/>
      <c r="T20" s="92" t="s">
        <v>91</v>
      </c>
      <c r="U20" s="138"/>
      <c r="V20" s="138"/>
      <c r="W20" s="37">
        <v>4038</v>
      </c>
      <c r="X20" s="138"/>
      <c r="Y20" s="138"/>
      <c r="Z20" s="37">
        <v>4264</v>
      </c>
      <c r="AA20" s="138"/>
      <c r="AB20" s="138"/>
      <c r="AC20" s="92" t="s">
        <v>91</v>
      </c>
      <c r="AD20" s="138"/>
      <c r="AE20" s="138"/>
      <c r="AF20" s="37">
        <v>801</v>
      </c>
      <c r="AG20" s="138"/>
      <c r="AH20" s="138"/>
      <c r="AI20" s="92" t="s">
        <v>91</v>
      </c>
      <c r="AJ20" s="138"/>
    </row>
    <row r="21" spans="2:36" ht="10.5" customHeight="1" x14ac:dyDescent="0.25">
      <c r="B21" s="92"/>
      <c r="C21" s="33">
        <v>1940</v>
      </c>
      <c r="D21" s="138"/>
      <c r="E21" s="37">
        <v>30023</v>
      </c>
      <c r="F21" s="31"/>
      <c r="G21" s="31"/>
      <c r="H21" s="92" t="s">
        <v>91</v>
      </c>
      <c r="I21" s="144"/>
      <c r="J21" s="144"/>
      <c r="K21" s="92" t="s">
        <v>91</v>
      </c>
      <c r="L21" s="138"/>
      <c r="M21" s="138"/>
      <c r="N21" s="37">
        <v>4495</v>
      </c>
      <c r="O21" s="138"/>
      <c r="P21" s="138"/>
      <c r="Q21" s="37">
        <v>406</v>
      </c>
      <c r="R21" s="138"/>
      <c r="S21" s="138"/>
      <c r="T21" s="92" t="s">
        <v>91</v>
      </c>
      <c r="U21" s="138"/>
      <c r="V21" s="138"/>
      <c r="W21" s="37">
        <v>6810</v>
      </c>
      <c r="X21" s="138"/>
      <c r="Y21" s="138"/>
      <c r="Z21" s="37">
        <v>7216</v>
      </c>
      <c r="AA21" s="138"/>
      <c r="AB21" s="138"/>
      <c r="AC21" s="37">
        <v>671</v>
      </c>
      <c r="AD21" s="138"/>
      <c r="AE21" s="138"/>
      <c r="AF21" s="37">
        <v>675</v>
      </c>
      <c r="AG21" s="138"/>
      <c r="AH21" s="138"/>
      <c r="AI21" s="92" t="s">
        <v>91</v>
      </c>
      <c r="AJ21" s="138"/>
    </row>
    <row r="22" spans="2:36" ht="6.6" customHeight="1" x14ac:dyDescent="0.25">
      <c r="B22" s="92"/>
      <c r="C22" s="33"/>
      <c r="D22" s="138"/>
      <c r="E22" s="37"/>
      <c r="F22" s="31"/>
      <c r="G22" s="31"/>
      <c r="H22" s="92"/>
      <c r="I22" s="144"/>
      <c r="J22" s="144"/>
      <c r="K22" s="92"/>
      <c r="L22" s="138"/>
      <c r="M22" s="138"/>
      <c r="N22" s="37"/>
      <c r="O22" s="138"/>
      <c r="P22" s="138"/>
      <c r="Q22" s="37"/>
      <c r="R22" s="138"/>
      <c r="S22" s="138"/>
      <c r="T22" s="92"/>
      <c r="U22" s="138"/>
      <c r="V22" s="138"/>
      <c r="W22" s="37"/>
      <c r="X22" s="138"/>
      <c r="Y22" s="138"/>
      <c r="Z22" s="37"/>
      <c r="AA22" s="138"/>
      <c r="AB22" s="138"/>
      <c r="AC22" s="37"/>
      <c r="AD22" s="138"/>
      <c r="AE22" s="138"/>
      <c r="AF22" s="37"/>
      <c r="AG22" s="138"/>
      <c r="AH22" s="138"/>
      <c r="AI22" s="92"/>
      <c r="AJ22" s="138"/>
    </row>
    <row r="23" spans="2:36" ht="10.5" customHeight="1" x14ac:dyDescent="0.25">
      <c r="B23" s="92"/>
      <c r="C23" s="33">
        <v>1950</v>
      </c>
      <c r="D23" s="138"/>
      <c r="E23" s="37">
        <v>33929</v>
      </c>
      <c r="F23" s="31"/>
      <c r="G23" s="31"/>
      <c r="H23" s="92" t="s">
        <v>91</v>
      </c>
      <c r="I23" s="144"/>
      <c r="J23" s="144"/>
      <c r="K23" s="92" t="s">
        <v>91</v>
      </c>
      <c r="L23" s="138"/>
      <c r="M23" s="138"/>
      <c r="N23" s="37">
        <v>6637</v>
      </c>
      <c r="O23" s="138"/>
      <c r="P23" s="138"/>
      <c r="Q23" s="37">
        <v>477</v>
      </c>
      <c r="R23" s="138"/>
      <c r="S23" s="138"/>
      <c r="T23" s="92" t="s">
        <v>91</v>
      </c>
      <c r="U23" s="138"/>
      <c r="V23" s="138"/>
      <c r="W23" s="37">
        <v>8163</v>
      </c>
      <c r="X23" s="138"/>
      <c r="Y23" s="138"/>
      <c r="Z23" s="37">
        <v>8640</v>
      </c>
      <c r="AA23" s="138"/>
      <c r="AB23" s="138"/>
      <c r="AC23" s="37">
        <v>1197</v>
      </c>
      <c r="AD23" s="138"/>
      <c r="AE23" s="138"/>
      <c r="AF23" s="37">
        <v>543</v>
      </c>
      <c r="AG23" s="138"/>
      <c r="AH23" s="138"/>
      <c r="AI23" s="37">
        <v>15574</v>
      </c>
      <c r="AJ23" s="138"/>
    </row>
    <row r="24" spans="2:36" ht="10.5" customHeight="1" x14ac:dyDescent="0.25">
      <c r="B24" s="92"/>
      <c r="C24" s="33">
        <v>1960</v>
      </c>
      <c r="D24" s="138"/>
      <c r="E24" s="37">
        <v>38356</v>
      </c>
      <c r="F24" s="31"/>
      <c r="G24" s="31"/>
      <c r="H24" s="92" t="s">
        <v>91</v>
      </c>
      <c r="I24" s="144"/>
      <c r="J24" s="144"/>
      <c r="K24" s="92" t="s">
        <v>91</v>
      </c>
      <c r="L24" s="138"/>
      <c r="M24" s="138"/>
      <c r="N24" s="37">
        <v>5150</v>
      </c>
      <c r="O24" s="138"/>
      <c r="P24" s="138"/>
      <c r="Q24" s="37">
        <v>459</v>
      </c>
      <c r="R24" s="138"/>
      <c r="S24" s="138"/>
      <c r="T24" s="92" t="s">
        <v>91</v>
      </c>
      <c r="U24" s="138"/>
      <c r="V24" s="138"/>
      <c r="W24" s="37">
        <v>10469</v>
      </c>
      <c r="X24" s="138"/>
      <c r="Y24" s="138"/>
      <c r="Z24" s="37">
        <v>10928</v>
      </c>
      <c r="AA24" s="138"/>
      <c r="AB24" s="138"/>
      <c r="AC24" s="37">
        <v>1351</v>
      </c>
      <c r="AD24" s="138"/>
      <c r="AE24" s="138"/>
      <c r="AF24" s="37">
        <v>80</v>
      </c>
      <c r="AG24" s="138"/>
      <c r="AH24" s="138"/>
      <c r="AI24" s="37">
        <v>45292</v>
      </c>
      <c r="AJ24" s="138"/>
    </row>
    <row r="25" spans="2:36" ht="10.5" customHeight="1" x14ac:dyDescent="0.25">
      <c r="B25" s="92"/>
      <c r="C25" s="33">
        <v>1970</v>
      </c>
      <c r="D25" s="138"/>
      <c r="E25" s="37">
        <v>47342</v>
      </c>
      <c r="F25" s="31"/>
      <c r="G25" s="31"/>
      <c r="H25" s="92" t="s">
        <v>91</v>
      </c>
      <c r="I25" s="31"/>
      <c r="J25" s="31"/>
      <c r="K25" s="92" t="s">
        <v>91</v>
      </c>
      <c r="L25" s="138"/>
      <c r="M25" s="138"/>
      <c r="N25" s="37">
        <v>4640</v>
      </c>
      <c r="O25" s="138"/>
      <c r="P25" s="138"/>
      <c r="Q25" s="37">
        <v>366</v>
      </c>
      <c r="R25" s="138"/>
      <c r="S25" s="138"/>
      <c r="T25" s="92" t="s">
        <v>91</v>
      </c>
      <c r="U25" s="138"/>
      <c r="V25" s="138"/>
      <c r="W25" s="37">
        <v>16945</v>
      </c>
      <c r="X25" s="138"/>
      <c r="Y25" s="138"/>
      <c r="Z25" s="37">
        <v>17311</v>
      </c>
      <c r="AA25" s="138"/>
      <c r="AB25" s="138"/>
      <c r="AC25" s="37">
        <v>1553</v>
      </c>
      <c r="AD25" s="138"/>
      <c r="AE25" s="138"/>
      <c r="AF25" s="37">
        <v>1</v>
      </c>
      <c r="AG25" s="138"/>
      <c r="AH25" s="138"/>
      <c r="AI25" s="37">
        <v>42403</v>
      </c>
      <c r="AJ25" s="138"/>
    </row>
    <row r="26" spans="2:36" ht="10.5" customHeight="1" x14ac:dyDescent="0.25">
      <c r="B26" s="92"/>
      <c r="C26" s="33">
        <v>1980</v>
      </c>
      <c r="D26" s="138"/>
      <c r="E26" s="37">
        <v>47269</v>
      </c>
      <c r="F26" s="31"/>
      <c r="G26" s="31"/>
      <c r="H26" s="37">
        <v>1787</v>
      </c>
      <c r="I26" s="31"/>
      <c r="J26" s="31"/>
      <c r="K26" s="37">
        <v>5211</v>
      </c>
      <c r="L26" s="138"/>
      <c r="M26" s="138"/>
      <c r="N26" s="37">
        <v>6998</v>
      </c>
      <c r="O26" s="138"/>
      <c r="P26" s="138"/>
      <c r="Q26" s="37">
        <v>310</v>
      </c>
      <c r="R26" s="138"/>
      <c r="S26" s="138"/>
      <c r="T26" s="37">
        <v>1480</v>
      </c>
      <c r="U26" s="138"/>
      <c r="V26" s="138"/>
      <c r="W26" s="37">
        <v>14857</v>
      </c>
      <c r="X26" s="138"/>
      <c r="Y26" s="138"/>
      <c r="Z26" s="37">
        <v>16648</v>
      </c>
      <c r="AA26" s="138"/>
      <c r="AB26" s="138"/>
      <c r="AC26" s="37">
        <v>1609</v>
      </c>
      <c r="AD26" s="138"/>
      <c r="AE26" s="138"/>
      <c r="AF26" s="92" t="s">
        <v>90</v>
      </c>
      <c r="AG26" s="138"/>
      <c r="AH26" s="138"/>
      <c r="AI26" s="37">
        <v>38798</v>
      </c>
      <c r="AJ26" s="138"/>
    </row>
    <row r="27" spans="2:36" ht="10.5" customHeight="1" x14ac:dyDescent="0.25">
      <c r="B27" s="92"/>
      <c r="C27" s="33">
        <v>1990</v>
      </c>
      <c r="D27" s="138"/>
      <c r="E27" s="37">
        <v>48887.003900000003</v>
      </c>
      <c r="F27" s="31"/>
      <c r="G27" s="31"/>
      <c r="H27" s="37">
        <v>1978</v>
      </c>
      <c r="I27" s="31"/>
      <c r="J27" s="31"/>
      <c r="K27" s="37">
        <v>4622</v>
      </c>
      <c r="L27" s="138"/>
      <c r="M27" s="138"/>
      <c r="N27" s="37">
        <v>6600</v>
      </c>
      <c r="O27" s="138"/>
      <c r="P27" s="138"/>
      <c r="Q27" s="37">
        <v>6</v>
      </c>
      <c r="R27" s="31">
        <v>12</v>
      </c>
      <c r="S27" s="31"/>
      <c r="T27" s="37">
        <v>2402</v>
      </c>
      <c r="U27" s="138"/>
      <c r="V27" s="138"/>
      <c r="W27" s="37">
        <v>16694</v>
      </c>
      <c r="X27" s="138"/>
      <c r="Y27" s="138"/>
      <c r="Z27" s="37">
        <v>19102</v>
      </c>
      <c r="AA27" s="138"/>
      <c r="AB27" s="138"/>
      <c r="AC27" s="37">
        <v>1669</v>
      </c>
      <c r="AD27" s="138"/>
      <c r="AE27" s="138"/>
      <c r="AF27" s="92" t="s">
        <v>90</v>
      </c>
      <c r="AG27" s="138"/>
      <c r="AH27" s="138"/>
      <c r="AI27" s="37">
        <v>38701</v>
      </c>
      <c r="AJ27" s="138"/>
    </row>
    <row r="28" spans="2:36" s="218" customFormat="1" ht="17.25" customHeight="1" x14ac:dyDescent="0.2">
      <c r="B28" s="223"/>
      <c r="C28" s="252">
        <v>1991</v>
      </c>
      <c r="D28" s="250"/>
      <c r="E28" s="221">
        <v>51106.455161302219</v>
      </c>
      <c r="F28" s="247"/>
      <c r="G28" s="247"/>
      <c r="H28" s="221">
        <v>1914.1</v>
      </c>
      <c r="I28" s="247"/>
      <c r="J28" s="247"/>
      <c r="K28" s="221">
        <v>4070.8599999999992</v>
      </c>
      <c r="L28" s="250"/>
      <c r="M28" s="250"/>
      <c r="N28" s="221">
        <v>5984.9599999999991</v>
      </c>
      <c r="O28" s="250"/>
      <c r="P28" s="250"/>
      <c r="Q28" s="221">
        <v>6</v>
      </c>
      <c r="R28" s="250"/>
      <c r="S28" s="250"/>
      <c r="T28" s="221">
        <v>2446</v>
      </c>
      <c r="U28" s="250"/>
      <c r="V28" s="250"/>
      <c r="W28" s="221">
        <v>16364</v>
      </c>
      <c r="X28" s="250"/>
      <c r="Y28" s="250"/>
      <c r="Z28" s="221">
        <v>18816</v>
      </c>
      <c r="AA28" s="250"/>
      <c r="AB28" s="250"/>
      <c r="AC28" s="221">
        <v>1652</v>
      </c>
      <c r="AD28" s="250"/>
      <c r="AE28" s="250"/>
      <c r="AF28" s="223" t="s">
        <v>90</v>
      </c>
      <c r="AG28" s="250"/>
      <c r="AH28" s="250"/>
      <c r="AI28" s="221">
        <v>34283</v>
      </c>
      <c r="AJ28" s="250"/>
    </row>
    <row r="29" spans="2:36" ht="10.5" customHeight="1" x14ac:dyDescent="0.25">
      <c r="B29" s="92"/>
      <c r="C29" s="33">
        <v>1992</v>
      </c>
      <c r="D29" s="138"/>
      <c r="E29" s="37">
        <v>51438.970767505241</v>
      </c>
      <c r="F29" s="31"/>
      <c r="G29" s="31"/>
      <c r="H29" s="37">
        <v>2020.7</v>
      </c>
      <c r="I29" s="31"/>
      <c r="J29" s="31"/>
      <c r="K29" s="37">
        <v>3942</v>
      </c>
      <c r="L29" s="31"/>
      <c r="M29" s="31"/>
      <c r="N29" s="37">
        <v>5962.7</v>
      </c>
      <c r="O29" s="138"/>
      <c r="P29" s="138"/>
      <c r="Q29" s="37">
        <v>6</v>
      </c>
      <c r="R29" s="138"/>
      <c r="S29" s="138"/>
      <c r="T29" s="37">
        <v>2724</v>
      </c>
      <c r="U29" s="138"/>
      <c r="V29" s="138"/>
      <c r="W29" s="37">
        <v>16472</v>
      </c>
      <c r="X29" s="138"/>
      <c r="Y29" s="138"/>
      <c r="Z29" s="37">
        <v>19202</v>
      </c>
      <c r="AA29" s="138"/>
      <c r="AB29" s="138"/>
      <c r="AC29" s="37">
        <v>1633</v>
      </c>
      <c r="AD29" s="138"/>
      <c r="AE29" s="138"/>
      <c r="AF29" s="92" t="s">
        <v>90</v>
      </c>
      <c r="AG29" s="138"/>
      <c r="AH29" s="138"/>
      <c r="AI29" s="37">
        <v>32799</v>
      </c>
      <c r="AJ29" s="138"/>
    </row>
    <row r="30" spans="2:36" ht="10.5" customHeight="1" x14ac:dyDescent="0.25">
      <c r="B30" s="92"/>
      <c r="C30" s="33">
        <v>1993</v>
      </c>
      <c r="D30" s="138"/>
      <c r="E30" s="37">
        <v>50307.391039974857</v>
      </c>
      <c r="F30" s="31"/>
      <c r="G30" s="31"/>
      <c r="H30" s="37">
        <v>2097.9589990000004</v>
      </c>
      <c r="I30" s="31"/>
      <c r="J30" s="31"/>
      <c r="K30" s="37">
        <v>4323.9130000000005</v>
      </c>
      <c r="L30" s="31"/>
      <c r="M30" s="31"/>
      <c r="N30" s="37">
        <v>6421.8719990000009</v>
      </c>
      <c r="O30" s="138"/>
      <c r="P30" s="138"/>
      <c r="Q30" s="37">
        <v>7</v>
      </c>
      <c r="R30" s="138"/>
      <c r="S30" s="138"/>
      <c r="T30" s="37">
        <v>2374</v>
      </c>
      <c r="U30" s="138"/>
      <c r="V30" s="138"/>
      <c r="W30" s="37">
        <v>16197</v>
      </c>
      <c r="X30" s="138"/>
      <c r="Y30" s="138"/>
      <c r="Z30" s="37">
        <v>18578</v>
      </c>
      <c r="AA30" s="138"/>
      <c r="AB30" s="138"/>
      <c r="AC30" s="37">
        <v>1647</v>
      </c>
      <c r="AD30" s="138"/>
      <c r="AE30" s="138"/>
      <c r="AF30" s="92" t="s">
        <v>90</v>
      </c>
      <c r="AG30" s="138"/>
      <c r="AH30" s="138"/>
      <c r="AI30" s="37">
        <v>31531.05</v>
      </c>
      <c r="AJ30" s="138"/>
    </row>
    <row r="31" spans="2:36" ht="10.5" customHeight="1" x14ac:dyDescent="0.25">
      <c r="B31" s="92"/>
      <c r="C31" s="33">
        <v>1994</v>
      </c>
      <c r="D31" s="138"/>
      <c r="E31" s="37">
        <v>52211.491632517274</v>
      </c>
      <c r="F31" s="31"/>
      <c r="G31" s="31"/>
      <c r="H31" s="37">
        <v>2127.2399</v>
      </c>
      <c r="I31" s="31"/>
      <c r="J31" s="31"/>
      <c r="K31" s="37">
        <v>4379.9149999999991</v>
      </c>
      <c r="L31" s="31"/>
      <c r="M31" s="31"/>
      <c r="N31" s="37">
        <v>6507.1548999999995</v>
      </c>
      <c r="O31" s="138"/>
      <c r="P31" s="138"/>
      <c r="Q31" s="37">
        <v>5</v>
      </c>
      <c r="R31" s="138"/>
      <c r="S31" s="138"/>
      <c r="T31" s="37">
        <v>2779</v>
      </c>
      <c r="U31" s="138"/>
      <c r="V31" s="138"/>
      <c r="W31" s="37">
        <v>16285</v>
      </c>
      <c r="X31" s="138"/>
      <c r="Y31" s="138"/>
      <c r="Z31" s="37">
        <v>19069</v>
      </c>
      <c r="AA31" s="138"/>
      <c r="AB31" s="138"/>
      <c r="AC31" s="37">
        <v>1733</v>
      </c>
      <c r="AD31" s="138"/>
      <c r="AE31" s="138"/>
      <c r="AF31" s="92" t="s">
        <v>90</v>
      </c>
      <c r="AG31" s="138"/>
      <c r="AH31" s="138"/>
      <c r="AI31" s="37">
        <v>29820.037333333334</v>
      </c>
      <c r="AJ31" s="138"/>
    </row>
    <row r="32" spans="2:36" ht="10.5" customHeight="1" x14ac:dyDescent="0.25">
      <c r="B32" s="92"/>
      <c r="C32" s="33">
        <v>1995</v>
      </c>
      <c r="D32" s="138"/>
      <c r="E32" s="37">
        <v>51822.351362902984</v>
      </c>
      <c r="F32" s="31"/>
      <c r="G32" s="31"/>
      <c r="H32" s="37">
        <v>2241.4040569999993</v>
      </c>
      <c r="I32" s="31"/>
      <c r="J32" s="31"/>
      <c r="K32" s="37">
        <v>4591.3680000000004</v>
      </c>
      <c r="L32" s="31"/>
      <c r="M32" s="31"/>
      <c r="N32" s="37">
        <v>6832.7720570000001</v>
      </c>
      <c r="O32" s="145"/>
      <c r="P32" s="145"/>
      <c r="Q32" s="37">
        <v>6</v>
      </c>
      <c r="R32" s="138"/>
      <c r="S32" s="138"/>
      <c r="T32" s="37">
        <v>2585</v>
      </c>
      <c r="U32" s="138"/>
      <c r="V32" s="138"/>
      <c r="W32" s="37">
        <v>16800</v>
      </c>
      <c r="X32" s="138"/>
      <c r="Y32" s="138"/>
      <c r="Z32" s="37">
        <v>19391</v>
      </c>
      <c r="AA32" s="138"/>
      <c r="AB32" s="138"/>
      <c r="AC32" s="37">
        <v>1736</v>
      </c>
      <c r="AD32" s="138"/>
      <c r="AE32" s="138"/>
      <c r="AF32" s="92" t="s">
        <v>90</v>
      </c>
      <c r="AG32" s="138"/>
      <c r="AH32" s="138"/>
      <c r="AI32" s="37">
        <v>29046.32</v>
      </c>
      <c r="AJ32" s="138"/>
    </row>
    <row r="33" spans="2:36" s="218" customFormat="1" ht="17.25" customHeight="1" x14ac:dyDescent="0.2">
      <c r="B33" s="223"/>
      <c r="C33" s="252">
        <v>1996</v>
      </c>
      <c r="D33" s="250"/>
      <c r="E33" s="221">
        <v>50844.169097457634</v>
      </c>
      <c r="F33" s="247"/>
      <c r="G33" s="247"/>
      <c r="H33" s="221">
        <v>2339.3624520000003</v>
      </c>
      <c r="I33" s="247"/>
      <c r="J33" s="247"/>
      <c r="K33" s="221">
        <v>4614</v>
      </c>
      <c r="L33" s="247"/>
      <c r="M33" s="247"/>
      <c r="N33" s="221">
        <v>6953.3624520000003</v>
      </c>
      <c r="O33" s="253"/>
      <c r="P33" s="253"/>
      <c r="Q33" s="221">
        <v>5</v>
      </c>
      <c r="R33" s="250"/>
      <c r="S33" s="250"/>
      <c r="T33" s="221">
        <v>2463</v>
      </c>
      <c r="U33" s="247"/>
      <c r="V33" s="247"/>
      <c r="W33" s="221">
        <v>16378</v>
      </c>
      <c r="X33" s="250"/>
      <c r="Y33" s="250"/>
      <c r="Z33" s="221">
        <v>18846</v>
      </c>
      <c r="AA33" s="250"/>
      <c r="AB33" s="250"/>
      <c r="AC33" s="221">
        <v>1800</v>
      </c>
      <c r="AD33" s="250"/>
      <c r="AE33" s="250"/>
      <c r="AF33" s="223" t="s">
        <v>90</v>
      </c>
      <c r="AG33" s="250"/>
      <c r="AH33" s="250"/>
      <c r="AI33" s="221">
        <v>26570.35</v>
      </c>
      <c r="AJ33" s="250"/>
    </row>
    <row r="34" spans="2:36" ht="10.5" customHeight="1" x14ac:dyDescent="0.25">
      <c r="B34" s="92"/>
      <c r="C34" s="33">
        <v>1997</v>
      </c>
      <c r="D34" s="138"/>
      <c r="E34" s="37">
        <v>51313.019908741095</v>
      </c>
      <c r="F34" s="31"/>
      <c r="G34" s="31"/>
      <c r="H34" s="37">
        <v>2558.2794319999994</v>
      </c>
      <c r="I34" s="31"/>
      <c r="J34" s="31"/>
      <c r="K34" s="37">
        <v>4463.53</v>
      </c>
      <c r="L34" s="31"/>
      <c r="M34" s="31"/>
      <c r="N34" s="37">
        <v>7021.8094319999991</v>
      </c>
      <c r="O34" s="145"/>
      <c r="P34" s="145"/>
      <c r="Q34" s="37">
        <v>6</v>
      </c>
      <c r="R34" s="138"/>
      <c r="S34" s="138"/>
      <c r="T34" s="37">
        <v>2466</v>
      </c>
      <c r="U34" s="31"/>
      <c r="V34" s="31"/>
      <c r="W34" s="37">
        <v>16709</v>
      </c>
      <c r="X34" s="31"/>
      <c r="Y34" s="31"/>
      <c r="Z34" s="37">
        <v>19181</v>
      </c>
      <c r="AA34" s="138"/>
      <c r="AB34" s="138"/>
      <c r="AC34" s="37">
        <v>1722</v>
      </c>
      <c r="AD34" s="138"/>
      <c r="AE34" s="138"/>
      <c r="AF34" s="92" t="s">
        <v>90</v>
      </c>
      <c r="AG34" s="138"/>
      <c r="AH34" s="138"/>
      <c r="AI34" s="37">
        <v>25766.598629032262</v>
      </c>
      <c r="AJ34" s="138"/>
    </row>
    <row r="35" spans="2:36" ht="10.5" customHeight="1" x14ac:dyDescent="0.25">
      <c r="B35" s="92"/>
      <c r="C35" s="33">
        <v>1998</v>
      </c>
      <c r="D35" s="138"/>
      <c r="E35" s="37">
        <v>51061.611028672996</v>
      </c>
      <c r="F35" s="31"/>
      <c r="G35" s="31"/>
      <c r="H35" s="37">
        <v>2650.6099740999994</v>
      </c>
      <c r="I35" s="31"/>
      <c r="J35" s="31"/>
      <c r="K35" s="37">
        <v>4559.8900000000012</v>
      </c>
      <c r="L35" s="31"/>
      <c r="M35" s="31"/>
      <c r="N35" s="37">
        <v>7210.4999741000001</v>
      </c>
      <c r="O35" s="145"/>
      <c r="P35" s="145"/>
      <c r="Q35" s="37">
        <v>5</v>
      </c>
      <c r="R35" s="138"/>
      <c r="S35" s="138"/>
      <c r="T35" s="37">
        <v>2538</v>
      </c>
      <c r="U35" s="31"/>
      <c r="V35" s="31"/>
      <c r="W35" s="37">
        <v>16620</v>
      </c>
      <c r="X35" s="31"/>
      <c r="Y35" s="31"/>
      <c r="Z35" s="37">
        <v>19163</v>
      </c>
      <c r="AA35" s="138"/>
      <c r="AB35" s="138"/>
      <c r="AC35" s="37">
        <v>1736</v>
      </c>
      <c r="AD35" s="138"/>
      <c r="AE35" s="138"/>
      <c r="AF35" s="92" t="s">
        <v>90</v>
      </c>
      <c r="AG35" s="138"/>
      <c r="AH35" s="138"/>
      <c r="AI35" s="37">
        <v>27256.38058064516</v>
      </c>
      <c r="AJ35" s="138"/>
    </row>
    <row r="36" spans="2:36" ht="10.5" customHeight="1" x14ac:dyDescent="0.25">
      <c r="B36" s="92"/>
      <c r="C36" s="33">
        <v>1999</v>
      </c>
      <c r="D36" s="138"/>
      <c r="E36" s="37">
        <v>51361.983040719693</v>
      </c>
      <c r="F36" s="31"/>
      <c r="G36" s="31"/>
      <c r="H36" s="37">
        <v>2811.8933329999995</v>
      </c>
      <c r="I36" s="31"/>
      <c r="J36" s="31"/>
      <c r="K36" s="37">
        <v>4889</v>
      </c>
      <c r="L36" s="31"/>
      <c r="M36" s="31"/>
      <c r="N36" s="37">
        <v>7700.893333</v>
      </c>
      <c r="O36" s="145"/>
      <c r="P36" s="145"/>
      <c r="Q36" s="37">
        <v>5</v>
      </c>
      <c r="R36" s="138"/>
      <c r="S36" s="138"/>
      <c r="T36" s="37">
        <v>2597</v>
      </c>
      <c r="U36" s="31"/>
      <c r="V36" s="31"/>
      <c r="W36" s="37">
        <v>16488</v>
      </c>
      <c r="X36" s="31"/>
      <c r="Y36" s="31"/>
      <c r="Z36" s="37">
        <v>19090</v>
      </c>
      <c r="AA36" s="138"/>
      <c r="AB36" s="138"/>
      <c r="AC36" s="37">
        <v>1746</v>
      </c>
      <c r="AD36" s="138"/>
      <c r="AE36" s="138"/>
      <c r="AF36" s="92" t="s">
        <v>90</v>
      </c>
      <c r="AG36" s="138"/>
      <c r="AH36" s="138"/>
      <c r="AI36" s="37">
        <v>29231.720967741934</v>
      </c>
      <c r="AJ36" s="138"/>
    </row>
    <row r="37" spans="2:36" ht="10.5" customHeight="1" x14ac:dyDescent="0.25">
      <c r="B37" s="92"/>
      <c r="C37" s="33">
        <v>2000</v>
      </c>
      <c r="D37" s="138"/>
      <c r="E37" s="37">
        <v>54940.175542635654</v>
      </c>
      <c r="F37" s="31"/>
      <c r="G37" s="31"/>
      <c r="H37" s="37">
        <v>3009.2469999999998</v>
      </c>
      <c r="I37" s="31"/>
      <c r="J37" s="31"/>
      <c r="K37" s="37">
        <v>5233.9475000000002</v>
      </c>
      <c r="L37" s="31"/>
      <c r="M37" s="31"/>
      <c r="N37" s="37">
        <v>8243.1944999999996</v>
      </c>
      <c r="O37" s="145"/>
      <c r="P37" s="145"/>
      <c r="Q37" s="37">
        <v>5</v>
      </c>
      <c r="R37" s="31">
        <v>13</v>
      </c>
      <c r="S37" s="31"/>
      <c r="T37" s="37">
        <v>2682</v>
      </c>
      <c r="U37" s="31"/>
      <c r="V37" s="31"/>
      <c r="W37" s="37">
        <v>17401</v>
      </c>
      <c r="X37" s="31"/>
      <c r="Y37" s="31"/>
      <c r="Z37" s="37">
        <v>20088</v>
      </c>
      <c r="AA37" s="138"/>
      <c r="AB37" s="138"/>
      <c r="AC37" s="37">
        <v>1917.9906290322579</v>
      </c>
      <c r="AD37" s="138"/>
      <c r="AE37" s="138"/>
      <c r="AF37" s="92" t="s">
        <v>90</v>
      </c>
      <c r="AG37" s="138"/>
      <c r="AH37" s="138"/>
      <c r="AI37" s="37">
        <v>29536</v>
      </c>
      <c r="AJ37" s="138"/>
    </row>
    <row r="38" spans="2:36" s="218" customFormat="1" ht="17.25" customHeight="1" x14ac:dyDescent="0.2">
      <c r="B38" s="223"/>
      <c r="C38" s="252">
        <v>2001</v>
      </c>
      <c r="D38" s="250"/>
      <c r="E38" s="221">
        <v>55555.344999999994</v>
      </c>
      <c r="F38" s="247"/>
      <c r="G38" s="247"/>
      <c r="H38" s="221">
        <v>3191.2594999999997</v>
      </c>
      <c r="I38" s="247"/>
      <c r="J38" s="247"/>
      <c r="K38" s="221">
        <v>5540.5</v>
      </c>
      <c r="L38" s="247"/>
      <c r="M38" s="247"/>
      <c r="N38" s="221">
        <v>8731.7595000000001</v>
      </c>
      <c r="O38" s="253"/>
      <c r="P38" s="253"/>
      <c r="Q38" s="223" t="s">
        <v>90</v>
      </c>
      <c r="R38" s="250"/>
      <c r="S38" s="250"/>
      <c r="T38" s="221">
        <v>2458</v>
      </c>
      <c r="U38" s="247"/>
      <c r="V38" s="247"/>
      <c r="W38" s="254">
        <v>17089</v>
      </c>
      <c r="X38" s="247"/>
      <c r="Y38" s="247"/>
      <c r="Z38" s="254">
        <v>19547</v>
      </c>
      <c r="AA38" s="247"/>
      <c r="AB38" s="247"/>
      <c r="AC38" s="221">
        <v>1971.905</v>
      </c>
      <c r="AD38" s="250"/>
      <c r="AE38" s="250"/>
      <c r="AF38" s="223" t="s">
        <v>90</v>
      </c>
      <c r="AG38" s="250"/>
      <c r="AH38" s="250"/>
      <c r="AI38" s="221">
        <v>28142</v>
      </c>
      <c r="AJ38" s="250"/>
    </row>
    <row r="39" spans="2:36" ht="10.5" customHeight="1" x14ac:dyDescent="0.25">
      <c r="B39" s="92"/>
      <c r="C39" s="33">
        <v>2002</v>
      </c>
      <c r="D39" s="138"/>
      <c r="E39" s="37">
        <v>56103.844999999994</v>
      </c>
      <c r="F39" s="31"/>
      <c r="G39" s="31"/>
      <c r="H39" s="37">
        <v>3323.6</v>
      </c>
      <c r="I39" s="31"/>
      <c r="J39" s="31"/>
      <c r="K39" s="37">
        <v>5550.6</v>
      </c>
      <c r="L39" s="31"/>
      <c r="M39" s="31"/>
      <c r="N39" s="37">
        <v>8874.2000000000007</v>
      </c>
      <c r="O39" s="145"/>
      <c r="P39" s="145"/>
      <c r="Q39" s="92" t="s">
        <v>90</v>
      </c>
      <c r="R39" s="138"/>
      <c r="S39" s="138"/>
      <c r="T39" s="37">
        <v>2781</v>
      </c>
      <c r="U39" s="31"/>
      <c r="V39" s="31"/>
      <c r="W39" s="37">
        <v>16416</v>
      </c>
      <c r="X39" s="31">
        <v>14</v>
      </c>
      <c r="Y39" s="31"/>
      <c r="Z39" s="37">
        <v>19197</v>
      </c>
      <c r="AA39" s="31">
        <v>14</v>
      </c>
      <c r="AB39" s="31"/>
      <c r="AC39" s="37">
        <v>1974</v>
      </c>
      <c r="AD39" s="138"/>
      <c r="AE39" s="138"/>
      <c r="AF39" s="92" t="s">
        <v>90</v>
      </c>
      <c r="AG39" s="138"/>
      <c r="AH39" s="138"/>
      <c r="AI39" s="37">
        <v>27100.688000000002</v>
      </c>
      <c r="AJ39" s="138"/>
    </row>
    <row r="40" spans="2:36" ht="10.5" customHeight="1" x14ac:dyDescent="0.25">
      <c r="B40" s="92"/>
      <c r="C40" s="33">
        <v>2003</v>
      </c>
      <c r="D40" s="138"/>
      <c r="E40" s="37">
        <v>56970.108651686278</v>
      </c>
      <c r="F40" s="31"/>
      <c r="G40" s="31"/>
      <c r="H40" s="37">
        <v>3397.9959653326532</v>
      </c>
      <c r="I40" s="31"/>
      <c r="J40" s="31"/>
      <c r="K40" s="37">
        <v>5435.6</v>
      </c>
      <c r="L40" s="31"/>
      <c r="M40" s="31"/>
      <c r="N40" s="37">
        <v>8833.5959653326536</v>
      </c>
      <c r="O40" s="145"/>
      <c r="P40" s="145"/>
      <c r="Q40" s="92" t="s">
        <v>90</v>
      </c>
      <c r="R40" s="138"/>
      <c r="S40" s="138"/>
      <c r="T40" s="37">
        <v>2974</v>
      </c>
      <c r="U40" s="31"/>
      <c r="V40" s="31"/>
      <c r="W40" s="37">
        <v>17196</v>
      </c>
      <c r="X40" s="31"/>
      <c r="Y40" s="31"/>
      <c r="Z40" s="37">
        <v>20170</v>
      </c>
      <c r="AA40" s="31"/>
      <c r="AB40" s="31"/>
      <c r="AC40" s="37">
        <v>2018.1</v>
      </c>
      <c r="AD40" s="138"/>
      <c r="AE40" s="138"/>
      <c r="AF40" s="92" t="s">
        <v>90</v>
      </c>
      <c r="AG40" s="138"/>
      <c r="AH40" s="138"/>
      <c r="AI40" s="37">
        <v>26673.06109090909</v>
      </c>
      <c r="AJ40" s="145"/>
    </row>
    <row r="41" spans="2:36" ht="10.5" customHeight="1" x14ac:dyDescent="0.25">
      <c r="B41" s="92"/>
      <c r="C41" s="33">
        <v>2004</v>
      </c>
      <c r="D41" s="138"/>
      <c r="E41" s="37">
        <v>58769.723077999995</v>
      </c>
      <c r="F41" s="31"/>
      <c r="G41" s="31"/>
      <c r="H41" s="37">
        <v>3445.6951726784346</v>
      </c>
      <c r="I41" s="31"/>
      <c r="J41" s="31"/>
      <c r="K41" s="37">
        <v>5212.13</v>
      </c>
      <c r="L41" s="31"/>
      <c r="M41" s="31"/>
      <c r="N41" s="37">
        <v>8657.8251726784347</v>
      </c>
      <c r="O41" s="145"/>
      <c r="P41" s="145"/>
      <c r="Q41" s="92" t="s">
        <v>90</v>
      </c>
      <c r="R41" s="138"/>
      <c r="S41" s="138"/>
      <c r="T41" s="37">
        <v>3319</v>
      </c>
      <c r="U41" s="31"/>
      <c r="V41" s="31"/>
      <c r="W41" s="37">
        <v>17537</v>
      </c>
      <c r="X41" s="31"/>
      <c r="Y41" s="31"/>
      <c r="Z41" s="37">
        <v>20856</v>
      </c>
      <c r="AA41" s="31"/>
      <c r="AB41" s="31"/>
      <c r="AC41" s="37">
        <v>2004.595</v>
      </c>
      <c r="AD41" s="138"/>
      <c r="AE41" s="138"/>
      <c r="AF41" s="92" t="s">
        <v>90</v>
      </c>
      <c r="AG41" s="138"/>
      <c r="AH41" s="138"/>
      <c r="AI41" s="37">
        <v>26369.686909090909</v>
      </c>
      <c r="AJ41" s="145"/>
    </row>
    <row r="42" spans="2:36" ht="10.5" customHeight="1" x14ac:dyDescent="0.25">
      <c r="B42" s="92"/>
      <c r="C42" s="33">
        <v>2005</v>
      </c>
      <c r="D42" s="138"/>
      <c r="E42" s="37">
        <v>59691.611122581875</v>
      </c>
      <c r="F42" s="31"/>
      <c r="G42" s="31"/>
      <c r="H42" s="37">
        <v>3723.4940000000001</v>
      </c>
      <c r="I42" s="31"/>
      <c r="J42" s="31"/>
      <c r="K42" s="37">
        <v>5212.5639999999985</v>
      </c>
      <c r="L42" s="31"/>
      <c r="M42" s="31"/>
      <c r="N42" s="37">
        <v>8936.0579999999991</v>
      </c>
      <c r="O42" s="145"/>
      <c r="P42" s="145"/>
      <c r="Q42" s="92" t="s">
        <v>90</v>
      </c>
      <c r="R42" s="138"/>
      <c r="S42" s="138"/>
      <c r="T42" s="37">
        <v>3747.9111754918304</v>
      </c>
      <c r="U42" s="31"/>
      <c r="V42" s="31"/>
      <c r="W42" s="37">
        <v>17926.975502000001</v>
      </c>
      <c r="X42" s="31"/>
      <c r="Y42" s="31"/>
      <c r="Z42" s="37">
        <v>21674.886677491828</v>
      </c>
      <c r="AA42" s="31"/>
      <c r="AB42" s="31"/>
      <c r="AC42" s="37">
        <v>2039.133</v>
      </c>
      <c r="AD42" s="138"/>
      <c r="AE42" s="138"/>
      <c r="AF42" s="92" t="s">
        <v>90</v>
      </c>
      <c r="AG42" s="138"/>
      <c r="AH42" s="138"/>
      <c r="AI42" s="37">
        <v>25318.610230769231</v>
      </c>
      <c r="AJ42" s="138"/>
    </row>
    <row r="43" spans="2:36" s="218" customFormat="1" ht="17.25" customHeight="1" x14ac:dyDescent="0.2">
      <c r="B43" s="223"/>
      <c r="C43" s="252">
        <v>2006</v>
      </c>
      <c r="D43" s="250"/>
      <c r="E43" s="221">
        <v>62752.557536</v>
      </c>
      <c r="F43" s="247"/>
      <c r="G43" s="247"/>
      <c r="H43" s="221">
        <v>3936.4919629629626</v>
      </c>
      <c r="I43" s="247"/>
      <c r="J43" s="247"/>
      <c r="K43" s="221">
        <v>5680.3498421052645</v>
      </c>
      <c r="L43" s="247"/>
      <c r="M43" s="247"/>
      <c r="N43" s="221">
        <v>9616.8418050682267</v>
      </c>
      <c r="O43" s="253"/>
      <c r="P43" s="253"/>
      <c r="Q43" s="223" t="s">
        <v>90</v>
      </c>
      <c r="R43" s="250"/>
      <c r="S43" s="250"/>
      <c r="T43" s="221">
        <v>4144.7763348000008</v>
      </c>
      <c r="U43" s="247"/>
      <c r="V43" s="247"/>
      <c r="W43" s="221">
        <v>18126.656261299213</v>
      </c>
      <c r="X43" s="247"/>
      <c r="Y43" s="247"/>
      <c r="Z43" s="221">
        <v>22271.43259609921</v>
      </c>
      <c r="AA43" s="247"/>
      <c r="AB43" s="247"/>
      <c r="AC43" s="221">
        <v>2141.7190000000001</v>
      </c>
      <c r="AD43" s="250"/>
      <c r="AE43" s="250"/>
      <c r="AF43" s="223" t="s">
        <v>90</v>
      </c>
      <c r="AG43" s="250"/>
      <c r="AH43" s="250"/>
      <c r="AI43" s="221">
        <v>26829</v>
      </c>
      <c r="AJ43" s="250"/>
    </row>
    <row r="44" spans="2:36" ht="10.5" customHeight="1" x14ac:dyDescent="0.25">
      <c r="B44" s="92"/>
      <c r="C44" s="33">
        <v>2007</v>
      </c>
      <c r="D44" s="138"/>
      <c r="E44" s="37">
        <v>65140.058709000004</v>
      </c>
      <c r="F44" s="31"/>
      <c r="G44" s="31"/>
      <c r="H44" s="37">
        <v>4233.1000000000004</v>
      </c>
      <c r="I44" s="31"/>
      <c r="J44" s="31"/>
      <c r="K44" s="37">
        <v>6027.4410000000007</v>
      </c>
      <c r="L44" s="31"/>
      <c r="M44" s="31"/>
      <c r="N44" s="37">
        <v>10260.541000000001</v>
      </c>
      <c r="O44" s="145"/>
      <c r="P44" s="145"/>
      <c r="Q44" s="92" t="s">
        <v>90</v>
      </c>
      <c r="R44" s="138"/>
      <c r="S44" s="138"/>
      <c r="T44" s="37">
        <v>4669.7584529984942</v>
      </c>
      <c r="U44" s="31"/>
      <c r="V44" s="31"/>
      <c r="W44" s="37">
        <v>18580.549650431029</v>
      </c>
      <c r="X44" s="31"/>
      <c r="Y44" s="31"/>
      <c r="Z44" s="37">
        <v>23250.308103429514</v>
      </c>
      <c r="AA44" s="31"/>
      <c r="AB44" s="31"/>
      <c r="AC44" s="37">
        <v>2114.9490000000001</v>
      </c>
      <c r="AD44" s="138"/>
      <c r="AE44" s="138"/>
      <c r="AF44" s="92" t="s">
        <v>90</v>
      </c>
      <c r="AG44" s="138"/>
      <c r="AH44" s="138"/>
      <c r="AI44" s="37">
        <v>25754.843999999997</v>
      </c>
      <c r="AJ44" s="138"/>
    </row>
    <row r="45" spans="2:36" ht="10.5" customHeight="1" x14ac:dyDescent="0.25">
      <c r="B45" s="92"/>
      <c r="C45" s="33">
        <v>2008</v>
      </c>
      <c r="D45" s="138"/>
      <c r="E45" s="37">
        <v>66026.612065604655</v>
      </c>
      <c r="F45" s="31"/>
      <c r="G45" s="31"/>
      <c r="H45" s="37">
        <v>4664.660141450252</v>
      </c>
      <c r="I45" s="31"/>
      <c r="J45" s="31"/>
      <c r="K45" s="37">
        <v>6481.5608585497494</v>
      </c>
      <c r="L45" s="31"/>
      <c r="M45" s="31"/>
      <c r="N45" s="37">
        <v>11146.221000000001</v>
      </c>
      <c r="O45" s="145"/>
      <c r="P45" s="145"/>
      <c r="Q45" s="92" t="s">
        <v>90</v>
      </c>
      <c r="R45" s="138"/>
      <c r="S45" s="138"/>
      <c r="T45" s="134">
        <v>5089.2164257336308</v>
      </c>
      <c r="U45" s="31"/>
      <c r="V45" s="31"/>
      <c r="W45" s="37">
        <v>17834.55585847301</v>
      </c>
      <c r="X45" s="31"/>
      <c r="Y45" s="31"/>
      <c r="Z45" s="134">
        <v>22923.772284206636</v>
      </c>
      <c r="AA45" s="31"/>
      <c r="AB45" s="31"/>
      <c r="AC45" s="37">
        <v>2229.2170000000001</v>
      </c>
      <c r="AD45" s="138"/>
      <c r="AE45" s="138"/>
      <c r="AF45" s="92" t="s">
        <v>90</v>
      </c>
      <c r="AG45" s="138"/>
      <c r="AH45" s="138"/>
      <c r="AI45" s="37">
        <v>27417.7</v>
      </c>
      <c r="AJ45" s="138"/>
    </row>
    <row r="46" spans="2:36" ht="10.5" customHeight="1" x14ac:dyDescent="0.25">
      <c r="B46" s="92"/>
      <c r="C46" s="33">
        <v>2009</v>
      </c>
      <c r="D46" s="138"/>
      <c r="E46" s="37">
        <v>59596.864950647003</v>
      </c>
      <c r="F46" s="31"/>
      <c r="G46" s="31"/>
      <c r="H46" s="37">
        <v>4876.8581458172803</v>
      </c>
      <c r="I46" s="31"/>
      <c r="J46" s="31"/>
      <c r="K46" s="37">
        <v>6444.4753421827181</v>
      </c>
      <c r="L46" s="31"/>
      <c r="M46" s="31"/>
      <c r="N46" s="37">
        <v>11321.333487999998</v>
      </c>
      <c r="O46" s="145"/>
      <c r="P46" s="145"/>
      <c r="Q46" s="92" t="s">
        <v>90</v>
      </c>
      <c r="R46" s="138"/>
      <c r="S46" s="138"/>
      <c r="T46" s="37">
        <v>5593.943779107105</v>
      </c>
      <c r="U46" s="31">
        <v>16</v>
      </c>
      <c r="V46" s="31"/>
      <c r="W46" s="37">
        <v>14794.838904308561</v>
      </c>
      <c r="X46" s="31"/>
      <c r="Y46" s="31"/>
      <c r="Z46" s="37">
        <v>20388.782683415666</v>
      </c>
      <c r="AA46" s="31">
        <v>16</v>
      </c>
      <c r="AB46" s="31"/>
      <c r="AC46" s="37">
        <v>2124.7109999999998</v>
      </c>
      <c r="AD46" s="138"/>
      <c r="AE46" s="138"/>
      <c r="AF46" s="92" t="s">
        <v>90</v>
      </c>
      <c r="AG46" s="138"/>
      <c r="AH46" s="138"/>
      <c r="AI46" s="37">
        <v>24487.954476190476</v>
      </c>
      <c r="AJ46" s="138"/>
    </row>
    <row r="47" spans="2:36" ht="10.5" customHeight="1" x14ac:dyDescent="0.25">
      <c r="B47" s="92"/>
      <c r="C47" s="33">
        <v>2010</v>
      </c>
      <c r="D47" s="138"/>
      <c r="E47" s="37">
        <v>65598.920030827692</v>
      </c>
      <c r="F47" s="31"/>
      <c r="G47" s="31"/>
      <c r="H47" s="37">
        <v>5047.079999999999</v>
      </c>
      <c r="I47" s="31"/>
      <c r="J47" s="31"/>
      <c r="K47" s="37">
        <v>6108.3396630000016</v>
      </c>
      <c r="L47" s="31"/>
      <c r="M47" s="31"/>
      <c r="N47" s="37">
        <v>11155.419663000001</v>
      </c>
      <c r="O47" s="145"/>
      <c r="P47" s="145"/>
      <c r="Q47" s="92" t="s">
        <v>90</v>
      </c>
      <c r="R47" s="138"/>
      <c r="S47" s="138"/>
      <c r="T47" s="37">
        <v>5954.785784192487</v>
      </c>
      <c r="U47" s="31"/>
      <c r="V47" s="31"/>
      <c r="W47" s="37">
        <v>17508.993762671093</v>
      </c>
      <c r="X47" s="31"/>
      <c r="Y47" s="31"/>
      <c r="Z47" s="37">
        <v>23463.779546863581</v>
      </c>
      <c r="AA47" s="31"/>
      <c r="AB47" s="31"/>
      <c r="AC47" s="37">
        <v>2098.2600000000002</v>
      </c>
      <c r="AD47" s="138"/>
      <c r="AE47" s="138"/>
      <c r="AF47" s="92" t="s">
        <v>90</v>
      </c>
      <c r="AG47" s="138"/>
      <c r="AH47" s="138"/>
      <c r="AI47" s="37">
        <v>23685.260118360813</v>
      </c>
      <c r="AJ47" s="138"/>
    </row>
    <row r="48" spans="2:36" s="218" customFormat="1" ht="17.25" customHeight="1" x14ac:dyDescent="0.2">
      <c r="B48" s="223"/>
      <c r="C48" s="252">
        <v>2011</v>
      </c>
      <c r="D48" s="250"/>
      <c r="E48" s="221">
        <v>66909.613105459139</v>
      </c>
      <c r="F48" s="247"/>
      <c r="G48" s="247"/>
      <c r="H48" s="221">
        <v>5184.3911050142588</v>
      </c>
      <c r="I48" s="247"/>
      <c r="J48" s="247"/>
      <c r="K48" s="221">
        <v>6193.9852390000042</v>
      </c>
      <c r="L48" s="247"/>
      <c r="M48" s="247"/>
      <c r="N48" s="221">
        <v>11378.376344014263</v>
      </c>
      <c r="O48" s="253"/>
      <c r="P48" s="253"/>
      <c r="Q48" s="223" t="s">
        <v>90</v>
      </c>
      <c r="R48" s="250"/>
      <c r="S48" s="250"/>
      <c r="T48" s="221">
        <v>5939.9356581101601</v>
      </c>
      <c r="U48" s="247"/>
      <c r="V48" s="247"/>
      <c r="W48" s="221">
        <v>16924.378016239338</v>
      </c>
      <c r="X48" s="247"/>
      <c r="Y48" s="247"/>
      <c r="Z48" s="221">
        <v>22864.313674349502</v>
      </c>
      <c r="AA48" s="247"/>
      <c r="AB48" s="247"/>
      <c r="AC48" s="221">
        <v>2188.808</v>
      </c>
      <c r="AD48" s="250"/>
      <c r="AE48" s="250"/>
      <c r="AF48" s="223" t="s">
        <v>90</v>
      </c>
      <c r="AG48" s="250"/>
      <c r="AH48" s="250"/>
      <c r="AI48" s="221">
        <v>23290.3</v>
      </c>
      <c r="AJ48" s="250"/>
    </row>
    <row r="49" spans="2:36" s="218" customFormat="1" ht="10.5" customHeight="1" x14ac:dyDescent="0.2">
      <c r="B49" s="223"/>
      <c r="C49" s="252">
        <v>2012</v>
      </c>
      <c r="D49" s="250"/>
      <c r="E49" s="221">
        <v>64776.735545876436</v>
      </c>
      <c r="F49" s="247"/>
      <c r="G49" s="247"/>
      <c r="H49" s="221">
        <v>5535.4518477769479</v>
      </c>
      <c r="I49" s="247"/>
      <c r="J49" s="247"/>
      <c r="K49" s="221">
        <v>6256.6861584135977</v>
      </c>
      <c r="L49" s="247"/>
      <c r="M49" s="247"/>
      <c r="N49" s="221">
        <v>11792.138006190546</v>
      </c>
      <c r="O49" s="253"/>
      <c r="P49" s="253"/>
      <c r="Q49" s="223" t="s">
        <v>90</v>
      </c>
      <c r="R49" s="250"/>
      <c r="S49" s="250"/>
      <c r="T49" s="221">
        <v>5375.1636941101078</v>
      </c>
      <c r="U49" s="247"/>
      <c r="V49" s="247"/>
      <c r="W49" s="221">
        <v>16667.475956644252</v>
      </c>
      <c r="X49" s="247"/>
      <c r="Y49" s="247"/>
      <c r="Z49" s="221">
        <v>22042.639650754358</v>
      </c>
      <c r="AA49" s="247"/>
      <c r="AB49" s="247"/>
      <c r="AC49" s="221">
        <v>2123.2069729999998</v>
      </c>
      <c r="AD49" s="250"/>
      <c r="AE49" s="250"/>
      <c r="AF49" s="223" t="s">
        <v>90</v>
      </c>
      <c r="AG49" s="250"/>
      <c r="AH49" s="250"/>
      <c r="AI49" s="221">
        <v>22902.168746439143</v>
      </c>
      <c r="AJ49" s="250"/>
    </row>
    <row r="50" spans="2:36" s="218" customFormat="1" ht="10.5" customHeight="1" x14ac:dyDescent="0.2">
      <c r="B50" s="223"/>
      <c r="C50" s="252">
        <v>2013</v>
      </c>
      <c r="D50" s="250"/>
      <c r="E50" s="221">
        <v>65471.77123760181</v>
      </c>
      <c r="F50" s="247" t="s">
        <v>93</v>
      </c>
      <c r="G50" s="247"/>
      <c r="H50" s="221">
        <v>5733.2901064768421</v>
      </c>
      <c r="I50" s="247" t="s">
        <v>93</v>
      </c>
      <c r="J50" s="247"/>
      <c r="K50" s="221">
        <v>6108.3746144055249</v>
      </c>
      <c r="L50" s="247" t="s">
        <v>93</v>
      </c>
      <c r="M50" s="247"/>
      <c r="N50" s="221">
        <v>11841.664720882367</v>
      </c>
      <c r="O50" s="247" t="s">
        <v>93</v>
      </c>
      <c r="P50" s="253"/>
      <c r="Q50" s="223" t="s">
        <v>90</v>
      </c>
      <c r="R50" s="250"/>
      <c r="S50" s="250"/>
      <c r="T50" s="221">
        <v>4873.8014953793518</v>
      </c>
      <c r="U50" s="247" t="s">
        <v>93</v>
      </c>
      <c r="V50" s="247"/>
      <c r="W50" s="221">
        <v>16096.173016023004</v>
      </c>
      <c r="X50" s="247" t="s">
        <v>93</v>
      </c>
      <c r="Y50" s="247"/>
      <c r="Z50" s="221">
        <v>20969.97451140235</v>
      </c>
      <c r="AA50" s="247" t="s">
        <v>93</v>
      </c>
      <c r="AB50" s="247"/>
      <c r="AC50" s="221">
        <v>2250.143</v>
      </c>
      <c r="AD50" s="250"/>
      <c r="AE50" s="250"/>
      <c r="AF50" s="223" t="s">
        <v>90</v>
      </c>
      <c r="AG50" s="250"/>
      <c r="AH50" s="250"/>
      <c r="AI50" s="221">
        <v>20172.4197517215</v>
      </c>
      <c r="AJ50" s="247" t="s">
        <v>93</v>
      </c>
    </row>
    <row r="51" spans="2:36" s="218" customFormat="1" ht="17.25" customHeight="1" x14ac:dyDescent="0.2">
      <c r="B51" s="223"/>
      <c r="C51" s="252">
        <v>2014</v>
      </c>
      <c r="D51" s="250"/>
      <c r="E51" s="221">
        <v>65527.156904877906</v>
      </c>
      <c r="F51" s="247"/>
      <c r="G51" s="247"/>
      <c r="H51" s="221">
        <v>5914.6483578056141</v>
      </c>
      <c r="I51" s="247"/>
      <c r="J51" s="247"/>
      <c r="K51" s="221">
        <v>6206.5291468511132</v>
      </c>
      <c r="L51" s="247"/>
      <c r="M51" s="247"/>
      <c r="N51" s="221">
        <v>12121.177504656727</v>
      </c>
      <c r="O51" s="253"/>
      <c r="P51" s="253"/>
      <c r="Q51" s="223" t="s">
        <v>90</v>
      </c>
      <c r="R51" s="250"/>
      <c r="S51" s="250"/>
      <c r="T51" s="221">
        <v>5045.9290727865064</v>
      </c>
      <c r="U51" s="247"/>
      <c r="V51" s="247"/>
      <c r="W51" s="221">
        <v>16250.399346323349</v>
      </c>
      <c r="X51" s="247"/>
      <c r="Y51" s="247"/>
      <c r="Z51" s="221">
        <v>21296.328419109857</v>
      </c>
      <c r="AA51" s="247"/>
      <c r="AB51" s="247"/>
      <c r="AC51" s="221">
        <v>2275.8595300000002</v>
      </c>
      <c r="AD51" s="250"/>
      <c r="AE51" s="250"/>
      <c r="AF51" s="223" t="s">
        <v>90</v>
      </c>
      <c r="AG51" s="250"/>
      <c r="AH51" s="250"/>
      <c r="AI51" s="221">
        <v>18457.979600273364</v>
      </c>
      <c r="AJ51" s="250"/>
    </row>
    <row r="52" spans="2:36" ht="6" customHeight="1" x14ac:dyDescent="0.25">
      <c r="B52" s="21"/>
      <c r="C52" s="79"/>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row>
    <row r="53" spans="2:36" ht="26.25" customHeight="1" x14ac:dyDescent="0.25">
      <c r="B53" s="570" t="s">
        <v>94</v>
      </c>
      <c r="C53" s="570"/>
      <c r="D53" s="570"/>
      <c r="E53" s="626" t="s">
        <v>214</v>
      </c>
      <c r="F53" s="626"/>
      <c r="G53" s="626"/>
      <c r="H53" s="626"/>
      <c r="I53" s="626"/>
      <c r="J53" s="626"/>
      <c r="K53" s="626"/>
      <c r="L53" s="626"/>
      <c r="M53" s="626"/>
      <c r="N53" s="626"/>
      <c r="O53" s="626"/>
      <c r="P53" s="626"/>
      <c r="Q53" s="626"/>
      <c r="R53" s="626"/>
      <c r="S53" s="626"/>
      <c r="T53" s="626"/>
      <c r="U53" s="626"/>
      <c r="V53" s="626"/>
      <c r="W53" s="626"/>
      <c r="X53" s="626"/>
      <c r="Y53" s="626"/>
      <c r="Z53" s="626"/>
      <c r="AA53" s="626"/>
      <c r="AB53" s="204"/>
      <c r="AC53" s="626" t="s">
        <v>629</v>
      </c>
      <c r="AD53" s="626"/>
      <c r="AE53" s="626"/>
      <c r="AF53" s="626"/>
      <c r="AG53" s="626"/>
      <c r="AH53" s="626"/>
      <c r="AI53" s="626"/>
      <c r="AJ53" s="626"/>
    </row>
    <row r="54" spans="2:36" ht="14.25" customHeight="1" x14ac:dyDescent="0.25">
      <c r="B54" s="570"/>
      <c r="C54" s="570"/>
      <c r="D54" s="570"/>
      <c r="E54" s="570" t="s">
        <v>215</v>
      </c>
      <c r="F54" s="570"/>
      <c r="G54" s="204"/>
      <c r="H54" s="624" t="s">
        <v>13</v>
      </c>
      <c r="I54" s="625"/>
      <c r="J54" s="625"/>
      <c r="K54" s="625"/>
      <c r="L54" s="625"/>
      <c r="M54" s="625"/>
      <c r="N54" s="625"/>
      <c r="O54" s="625"/>
      <c r="P54" s="260"/>
      <c r="Q54" s="626" t="s">
        <v>216</v>
      </c>
      <c r="R54" s="643"/>
      <c r="S54" s="643"/>
      <c r="T54" s="643"/>
      <c r="U54" s="643"/>
      <c r="V54" s="643"/>
      <c r="W54" s="643"/>
      <c r="X54" s="643"/>
      <c r="Y54" s="643"/>
      <c r="Z54" s="643"/>
      <c r="AA54" s="643"/>
      <c r="AB54" s="246"/>
      <c r="AC54" s="570" t="s">
        <v>222</v>
      </c>
      <c r="AD54" s="570"/>
      <c r="AE54" s="204"/>
      <c r="AF54" s="570" t="s">
        <v>223</v>
      </c>
      <c r="AG54" s="570"/>
      <c r="AH54" s="204"/>
      <c r="AI54" s="570" t="s">
        <v>205</v>
      </c>
      <c r="AJ54" s="570"/>
    </row>
    <row r="55" spans="2:36" ht="35.25" customHeight="1" x14ac:dyDescent="0.25">
      <c r="B55" s="570"/>
      <c r="C55" s="570"/>
      <c r="D55" s="570"/>
      <c r="E55" s="577"/>
      <c r="F55" s="577"/>
      <c r="G55" s="204"/>
      <c r="H55" s="577" t="s">
        <v>217</v>
      </c>
      <c r="I55" s="644"/>
      <c r="J55" s="264"/>
      <c r="K55" s="577" t="s">
        <v>218</v>
      </c>
      <c r="L55" s="645"/>
      <c r="M55" s="211"/>
      <c r="N55" s="577" t="s">
        <v>98</v>
      </c>
      <c r="O55" s="577"/>
      <c r="P55" s="204"/>
      <c r="Q55" s="577" t="s">
        <v>219</v>
      </c>
      <c r="R55" s="577"/>
      <c r="S55" s="204"/>
      <c r="T55" s="577" t="s">
        <v>220</v>
      </c>
      <c r="U55" s="577"/>
      <c r="V55" s="204"/>
      <c r="W55" s="577" t="s">
        <v>221</v>
      </c>
      <c r="X55" s="577"/>
      <c r="Y55" s="204"/>
      <c r="Z55" s="577" t="s">
        <v>98</v>
      </c>
      <c r="AA55" s="577"/>
      <c r="AB55" s="204"/>
      <c r="AC55" s="577" t="s">
        <v>222</v>
      </c>
      <c r="AD55" s="577"/>
      <c r="AE55" s="204"/>
      <c r="AF55" s="577" t="s">
        <v>223</v>
      </c>
      <c r="AG55" s="577"/>
      <c r="AH55" s="204"/>
      <c r="AI55" s="577" t="s">
        <v>205</v>
      </c>
      <c r="AJ55" s="577"/>
    </row>
    <row r="56" spans="2:36" ht="43.5" customHeight="1" x14ac:dyDescent="0.25">
      <c r="B56" s="570"/>
      <c r="C56" s="570"/>
      <c r="D56" s="570"/>
      <c r="E56" s="577" t="s">
        <v>224</v>
      </c>
      <c r="F56" s="577"/>
      <c r="G56" s="204"/>
      <c r="H56" s="577" t="s">
        <v>225</v>
      </c>
      <c r="I56" s="629"/>
      <c r="J56" s="629"/>
      <c r="K56" s="629"/>
      <c r="L56" s="629"/>
      <c r="M56" s="629"/>
      <c r="N56" s="629"/>
      <c r="O56" s="629"/>
      <c r="P56" s="265"/>
      <c r="Q56" s="577" t="s">
        <v>226</v>
      </c>
      <c r="R56" s="577"/>
      <c r="S56" s="577"/>
      <c r="T56" s="577"/>
      <c r="U56" s="577"/>
      <c r="V56" s="577"/>
      <c r="W56" s="577"/>
      <c r="X56" s="577"/>
      <c r="Y56" s="577"/>
      <c r="Z56" s="577"/>
      <c r="AA56" s="577"/>
      <c r="AB56" s="204"/>
      <c r="AC56" s="577" t="s">
        <v>630</v>
      </c>
      <c r="AD56" s="577"/>
      <c r="AE56" s="204"/>
      <c r="AF56" s="577" t="s">
        <v>188</v>
      </c>
      <c r="AG56" s="577"/>
      <c r="AH56" s="204"/>
      <c r="AI56" s="577" t="s">
        <v>587</v>
      </c>
      <c r="AJ56" s="577"/>
    </row>
    <row r="57" spans="2:36" ht="6" customHeight="1" x14ac:dyDescent="0.25">
      <c r="B57" s="135"/>
      <c r="C57" s="135"/>
      <c r="D57" s="135"/>
      <c r="E57" s="135"/>
      <c r="F57" s="135"/>
      <c r="G57" s="135"/>
      <c r="H57" s="135"/>
      <c r="I57" s="111"/>
      <c r="J57" s="111"/>
      <c r="K57" s="111"/>
      <c r="L57" s="111"/>
      <c r="M57" s="111"/>
      <c r="N57" s="111"/>
      <c r="O57" s="111"/>
      <c r="P57" s="111"/>
      <c r="Q57" s="135"/>
      <c r="R57" s="135"/>
      <c r="S57" s="135"/>
      <c r="T57" s="135"/>
      <c r="U57" s="135"/>
      <c r="V57" s="135"/>
      <c r="W57" s="135"/>
      <c r="X57" s="135"/>
      <c r="Y57" s="135"/>
      <c r="Z57" s="135"/>
      <c r="AA57" s="135"/>
      <c r="AB57" s="135"/>
      <c r="AC57" s="135"/>
      <c r="AD57" s="135"/>
      <c r="AE57" s="135"/>
      <c r="AF57" s="135"/>
      <c r="AG57" s="135"/>
      <c r="AH57" s="135"/>
      <c r="AI57" s="135"/>
      <c r="AJ57" s="135"/>
    </row>
    <row r="58" spans="2:36" ht="12" customHeight="1" x14ac:dyDescent="0.25">
      <c r="B58" s="135"/>
      <c r="C58" s="135"/>
      <c r="D58" s="135"/>
      <c r="E58" s="135"/>
      <c r="F58" s="135"/>
      <c r="G58" s="135"/>
      <c r="H58" s="135"/>
      <c r="I58" s="111"/>
      <c r="J58" s="111"/>
      <c r="K58" s="111"/>
      <c r="L58" s="111"/>
      <c r="M58" s="111"/>
      <c r="N58" s="111"/>
      <c r="O58" s="111"/>
      <c r="P58" s="111"/>
      <c r="Q58" s="135"/>
      <c r="R58" s="135"/>
      <c r="S58" s="135"/>
      <c r="T58" s="135"/>
      <c r="U58" s="135"/>
      <c r="V58" s="135"/>
      <c r="W58" s="135"/>
      <c r="X58" s="135"/>
      <c r="Y58" s="135"/>
      <c r="Z58" s="135"/>
      <c r="AA58" s="135"/>
      <c r="AB58" s="135"/>
      <c r="AC58" s="135"/>
      <c r="AD58" s="135"/>
      <c r="AE58" s="135"/>
      <c r="AF58" s="135"/>
      <c r="AG58" s="135"/>
      <c r="AH58" s="135"/>
      <c r="AI58" s="135"/>
      <c r="AJ58" s="135"/>
    </row>
    <row r="59" spans="2:36" ht="13.5" customHeight="1" x14ac:dyDescent="0.25">
      <c r="B59" s="70">
        <v>14</v>
      </c>
      <c r="C59" s="146" t="s">
        <v>227</v>
      </c>
      <c r="R59" s="70">
        <v>15</v>
      </c>
      <c r="S59" s="70"/>
      <c r="T59" s="147" t="s">
        <v>540</v>
      </c>
      <c r="W59" s="24"/>
      <c r="X59" s="24"/>
      <c r="Y59" s="24"/>
      <c r="Z59" s="24"/>
      <c r="AA59" s="24"/>
      <c r="AB59" s="24"/>
      <c r="AC59" s="24"/>
      <c r="AD59" s="24"/>
      <c r="AE59" s="24"/>
      <c r="AF59" s="24"/>
      <c r="AG59" s="24"/>
      <c r="AH59" s="24"/>
    </row>
    <row r="60" spans="2:36" ht="13.5" customHeight="1" x14ac:dyDescent="0.25">
      <c r="C60" s="146" t="s">
        <v>228</v>
      </c>
      <c r="T60" s="148" t="s">
        <v>534</v>
      </c>
      <c r="X60" s="24"/>
      <c r="Y60" s="24"/>
      <c r="Z60" s="24"/>
      <c r="AA60" s="24"/>
      <c r="AB60" s="24"/>
      <c r="AC60" s="24"/>
      <c r="AD60" s="24"/>
      <c r="AE60" s="24"/>
      <c r="AF60" s="24"/>
      <c r="AG60" s="24"/>
      <c r="AH60" s="24"/>
    </row>
    <row r="61" spans="2:36" ht="13.5" customHeight="1" x14ac:dyDescent="0.25">
      <c r="C61" s="146" t="s">
        <v>229</v>
      </c>
      <c r="T61" s="148" t="s">
        <v>535</v>
      </c>
      <c r="U61" s="78"/>
      <c r="V61" s="78"/>
      <c r="X61" s="24"/>
      <c r="Y61" s="24"/>
      <c r="Z61" s="24"/>
      <c r="AA61" s="24"/>
      <c r="AB61" s="24"/>
      <c r="AC61" s="24"/>
      <c r="AD61" s="24"/>
      <c r="AE61" s="24"/>
      <c r="AF61" s="24"/>
      <c r="AG61" s="24"/>
      <c r="AH61" s="24"/>
    </row>
    <row r="62" spans="2:36" ht="13.5" customHeight="1" x14ac:dyDescent="0.25">
      <c r="C62" s="146" t="s">
        <v>561</v>
      </c>
      <c r="T62" s="24" t="s">
        <v>536</v>
      </c>
      <c r="U62" s="24"/>
      <c r="V62" s="24"/>
      <c r="X62" s="24"/>
      <c r="Y62" s="24"/>
      <c r="Z62" s="24"/>
      <c r="AA62" s="24"/>
      <c r="AB62" s="24"/>
      <c r="AC62" s="24"/>
      <c r="AD62" s="24"/>
      <c r="AE62" s="24"/>
      <c r="AF62" s="24"/>
      <c r="AG62" s="24"/>
      <c r="AH62" s="24"/>
    </row>
    <row r="63" spans="2:36" ht="13.5" customHeight="1" x14ac:dyDescent="0.25">
      <c r="C63" s="149" t="s">
        <v>230</v>
      </c>
      <c r="T63" s="24" t="s">
        <v>562</v>
      </c>
      <c r="W63" s="150"/>
      <c r="AG63" s="24"/>
      <c r="AH63" s="24"/>
    </row>
    <row r="64" spans="2:36" ht="13.5" customHeight="1" x14ac:dyDescent="0.25">
      <c r="C64" s="149" t="s">
        <v>231</v>
      </c>
      <c r="T64" s="151" t="s">
        <v>541</v>
      </c>
      <c r="AG64" s="24"/>
      <c r="AH64" s="24"/>
    </row>
    <row r="65" spans="2:41" ht="13.5" customHeight="1" x14ac:dyDescent="0.25">
      <c r="C65" s="149" t="s">
        <v>232</v>
      </c>
      <c r="T65" s="152" t="s">
        <v>542</v>
      </c>
      <c r="AG65" s="24"/>
      <c r="AH65" s="24"/>
    </row>
    <row r="66" spans="2:41" ht="13.5" customHeight="1" x14ac:dyDescent="0.25">
      <c r="C66" s="149" t="s">
        <v>233</v>
      </c>
      <c r="T66" s="152" t="s">
        <v>543</v>
      </c>
      <c r="U66" s="24"/>
      <c r="V66" s="24"/>
      <c r="W66" s="24"/>
      <c r="X66" s="24"/>
      <c r="Y66" s="24"/>
      <c r="Z66" s="24"/>
      <c r="AA66" s="24"/>
      <c r="AB66" s="24"/>
      <c r="AC66" s="24"/>
      <c r="AD66" s="24"/>
      <c r="AE66" s="24"/>
      <c r="AF66" s="24"/>
      <c r="AG66" s="24"/>
      <c r="AH66" s="24"/>
      <c r="AO66" s="153"/>
    </row>
    <row r="67" spans="2:41" ht="13.5" customHeight="1" x14ac:dyDescent="0.25">
      <c r="B67" s="95">
        <v>16</v>
      </c>
      <c r="C67" s="146" t="s">
        <v>537</v>
      </c>
      <c r="T67" s="78" t="s">
        <v>544</v>
      </c>
    </row>
    <row r="68" spans="2:41" ht="13.5" customHeight="1" x14ac:dyDescent="0.25">
      <c r="C68" s="146" t="s">
        <v>563</v>
      </c>
      <c r="T68" s="78" t="s">
        <v>545</v>
      </c>
    </row>
    <row r="69" spans="2:41" ht="13.5" customHeight="1" x14ac:dyDescent="0.25">
      <c r="C69" s="149" t="s">
        <v>538</v>
      </c>
      <c r="T69" s="78"/>
    </row>
    <row r="70" spans="2:41" ht="13.5" customHeight="1" x14ac:dyDescent="0.25">
      <c r="C70" s="149" t="s">
        <v>539</v>
      </c>
      <c r="T70" s="78"/>
    </row>
    <row r="76" spans="2:41" x14ac:dyDescent="0.25">
      <c r="R76" s="70"/>
      <c r="S76" s="70"/>
    </row>
  </sheetData>
  <mergeCells count="56">
    <mergeCell ref="AC53:AJ53"/>
    <mergeCell ref="AC54:AD55"/>
    <mergeCell ref="AF54:AG55"/>
    <mergeCell ref="AI54:AJ55"/>
    <mergeCell ref="H56:O56"/>
    <mergeCell ref="Q56:AA56"/>
    <mergeCell ref="AC56:AD56"/>
    <mergeCell ref="AF56:AG56"/>
    <mergeCell ref="AI56:AJ56"/>
    <mergeCell ref="B4:D7"/>
    <mergeCell ref="E4:AA4"/>
    <mergeCell ref="B53:D56"/>
    <mergeCell ref="E53:AA53"/>
    <mergeCell ref="E54:F55"/>
    <mergeCell ref="H54:O54"/>
    <mergeCell ref="Q54:AA54"/>
    <mergeCell ref="Q55:R55"/>
    <mergeCell ref="T55:U55"/>
    <mergeCell ref="W55:X55"/>
    <mergeCell ref="Z55:AA55"/>
    <mergeCell ref="E56:F56"/>
    <mergeCell ref="H55:I55"/>
    <mergeCell ref="K55:L55"/>
    <mergeCell ref="N55:O55"/>
    <mergeCell ref="B9:D9"/>
    <mergeCell ref="E9:F9"/>
    <mergeCell ref="H9:I9"/>
    <mergeCell ref="K9:L9"/>
    <mergeCell ref="N9:O9"/>
    <mergeCell ref="H7:O7"/>
    <mergeCell ref="Q7:AA7"/>
    <mergeCell ref="AC7:AD7"/>
    <mergeCell ref="AF7:AG7"/>
    <mergeCell ref="AI9:AJ9"/>
    <mergeCell ref="Q9:R9"/>
    <mergeCell ref="T9:U9"/>
    <mergeCell ref="W9:X9"/>
    <mergeCell ref="Z9:AA9"/>
    <mergeCell ref="AC9:AD9"/>
    <mergeCell ref="AF9:AG9"/>
    <mergeCell ref="AC4:AJ4"/>
    <mergeCell ref="E5:F6"/>
    <mergeCell ref="H5:O5"/>
    <mergeCell ref="Q5:AA5"/>
    <mergeCell ref="AI7:AJ7"/>
    <mergeCell ref="AC5:AD6"/>
    <mergeCell ref="AF5:AG6"/>
    <mergeCell ref="AI5:AJ6"/>
    <mergeCell ref="H6:I6"/>
    <mergeCell ref="K6:L6"/>
    <mergeCell ref="N6:O6"/>
    <mergeCell ref="Q6:R6"/>
    <mergeCell ref="T6:U6"/>
    <mergeCell ref="W6:X6"/>
    <mergeCell ref="Z6:AA6"/>
    <mergeCell ref="E7:F7"/>
  </mergeCells>
  <printOptions horizontalCentered="1"/>
  <pageMargins left="0.19685039370078741" right="0.19685039370078741" top="0.19685039370078741" bottom="0.19685039370078741" header="0" footer="0"/>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T101"/>
  <sheetViews>
    <sheetView workbookViewId="0"/>
  </sheetViews>
  <sheetFormatPr defaultRowHeight="14.25" outlineLevelCol="1" x14ac:dyDescent="0.25"/>
  <cols>
    <col min="1" max="1" width="1.28515625" style="20" customWidth="1"/>
    <col min="2" max="2" width="2.7109375" style="20" bestFit="1" customWidth="1"/>
    <col min="3" max="3" width="0.85546875" style="20" customWidth="1"/>
    <col min="4" max="4" width="29.7109375" style="20" customWidth="1"/>
    <col min="5" max="5" width="5.7109375" style="20" hidden="1" customWidth="1" outlineLevel="1"/>
    <col min="6" max="6" width="1.28515625" style="20" hidden="1" customWidth="1" outlineLevel="1"/>
    <col min="7" max="7" width="5.7109375" style="20" hidden="1" customWidth="1" outlineLevel="1"/>
    <col min="8" max="8" width="1.28515625" style="20" hidden="1" customWidth="1" outlineLevel="1"/>
    <col min="9" max="9" width="5.7109375" style="20" hidden="1" customWidth="1" outlineLevel="1"/>
    <col min="10" max="10" width="1.28515625" style="20" hidden="1" customWidth="1" outlineLevel="1"/>
    <col min="11" max="11" width="5.7109375" style="20" hidden="1" customWidth="1" outlineLevel="1"/>
    <col min="12" max="12" width="1.28515625" style="20" hidden="1" customWidth="1" outlineLevel="1"/>
    <col min="13" max="13" width="5.7109375" style="20" hidden="1" customWidth="1" outlineLevel="1"/>
    <col min="14" max="14" width="1.28515625" style="20" hidden="1" customWidth="1" outlineLevel="1"/>
    <col min="15" max="15" width="5.7109375" style="20" hidden="1" customWidth="1" outlineLevel="1"/>
    <col min="16" max="16" width="1.28515625" style="20" hidden="1" customWidth="1" outlineLevel="1"/>
    <col min="17" max="17" width="5.7109375" style="20" hidden="1" customWidth="1" outlineLevel="1"/>
    <col min="18" max="18" width="1.28515625" style="20" hidden="1" customWidth="1" outlineLevel="1"/>
    <col min="19" max="19" width="5.5703125" style="20" hidden="1" customWidth="1" outlineLevel="1"/>
    <col min="20" max="20" width="1.28515625" style="20" hidden="1" customWidth="1" outlineLevel="1"/>
    <col min="21" max="21" width="5.7109375" style="20" hidden="1" customWidth="1" outlineLevel="1"/>
    <col min="22" max="22" width="1.28515625" style="20" hidden="1" customWidth="1" outlineLevel="1"/>
    <col min="23" max="23" width="5.7109375" style="20" customWidth="1" collapsed="1"/>
    <col min="24" max="24" width="1.28515625" style="20" customWidth="1"/>
    <col min="25" max="25" width="5.7109375" style="20" customWidth="1"/>
    <col min="26" max="26" width="1.28515625" style="20" customWidth="1"/>
    <col min="27" max="27" width="5.7109375" style="209" customWidth="1"/>
    <col min="28" max="28" width="1.28515625" style="209" customWidth="1"/>
    <col min="29" max="29" width="5.7109375" style="383" customWidth="1"/>
    <col min="30" max="30" width="1.28515625" style="383" customWidth="1"/>
    <col min="31" max="31" width="5.7109375" style="462" customWidth="1"/>
    <col min="32" max="32" width="1.28515625" style="462" customWidth="1"/>
    <col min="33" max="33" width="5.7109375" style="462" customWidth="1"/>
    <col min="34" max="34" width="1.28515625" style="462" customWidth="1"/>
    <col min="35" max="35" width="5.7109375" style="462" hidden="1" customWidth="1"/>
    <col min="36" max="36" width="1.28515625" style="462" hidden="1" customWidth="1"/>
    <col min="37" max="37" width="5.7109375" style="462" hidden="1" customWidth="1"/>
    <col min="38" max="38" width="1.28515625" style="462" hidden="1" customWidth="1"/>
    <col min="39" max="39" width="5.7109375" style="20" hidden="1" customWidth="1"/>
    <col min="40" max="40" width="1.28515625" style="20" hidden="1" customWidth="1"/>
    <col min="41" max="41" width="0.85546875" style="20" customWidth="1"/>
    <col min="42" max="42" width="36.7109375" style="20" customWidth="1"/>
    <col min="43" max="16384" width="9.140625" style="20"/>
  </cols>
  <sheetData>
    <row r="1" spans="2:42" ht="15.75" customHeight="1" x14ac:dyDescent="0.25">
      <c r="B1" s="64" t="s">
        <v>610</v>
      </c>
      <c r="C1" s="64"/>
      <c r="D1" s="4"/>
      <c r="E1" s="4"/>
      <c r="F1" s="4"/>
      <c r="G1" s="4"/>
      <c r="H1" s="4"/>
      <c r="I1" s="4"/>
      <c r="J1" s="4"/>
      <c r="K1" s="4"/>
      <c r="L1" s="4"/>
      <c r="M1" s="4"/>
      <c r="N1" s="4"/>
      <c r="O1" s="4"/>
      <c r="P1" s="4"/>
      <c r="Q1" s="4"/>
      <c r="R1" s="4"/>
    </row>
    <row r="2" spans="2:42" ht="15.75" customHeight="1" x14ac:dyDescent="0.25">
      <c r="B2" s="313" t="s">
        <v>611</v>
      </c>
      <c r="D2" s="64"/>
      <c r="E2" s="64"/>
      <c r="F2" s="64"/>
      <c r="G2" s="64"/>
      <c r="H2" s="64"/>
      <c r="I2" s="64"/>
      <c r="J2" s="64"/>
      <c r="K2" s="64"/>
      <c r="L2" s="64"/>
      <c r="M2" s="64"/>
      <c r="N2" s="64"/>
      <c r="O2" s="64"/>
      <c r="P2" s="64"/>
      <c r="Q2" s="64"/>
      <c r="R2" s="64"/>
    </row>
    <row r="3" spans="2:42" ht="6" customHeight="1" x14ac:dyDescent="0.25">
      <c r="B3" s="21"/>
      <c r="C3" s="21"/>
      <c r="D3" s="79"/>
      <c r="E3" s="79"/>
      <c r="F3" s="79"/>
      <c r="G3" s="79"/>
      <c r="H3" s="79"/>
      <c r="I3" s="79"/>
      <c r="J3" s="79"/>
      <c r="K3" s="79"/>
      <c r="L3" s="79"/>
      <c r="M3" s="79"/>
      <c r="N3" s="79"/>
      <c r="O3" s="79"/>
      <c r="P3" s="79"/>
      <c r="Q3" s="79"/>
      <c r="R3" s="79"/>
      <c r="S3" s="21"/>
      <c r="T3" s="21"/>
      <c r="U3" s="21"/>
      <c r="V3" s="21"/>
      <c r="W3" s="21"/>
      <c r="X3" s="21"/>
      <c r="Y3" s="21"/>
      <c r="Z3" s="21"/>
      <c r="AA3" s="21"/>
      <c r="AB3" s="21"/>
      <c r="AC3" s="21"/>
      <c r="AD3" s="21"/>
      <c r="AE3" s="21"/>
      <c r="AF3" s="21"/>
      <c r="AG3" s="21"/>
      <c r="AH3" s="21"/>
      <c r="AI3" s="21"/>
      <c r="AJ3" s="21"/>
      <c r="AK3" s="21"/>
      <c r="AL3" s="21"/>
      <c r="AM3" s="21"/>
      <c r="AN3" s="21"/>
      <c r="AO3" s="21"/>
      <c r="AP3" s="21"/>
    </row>
    <row r="4" spans="2:42" ht="6" customHeight="1" x14ac:dyDescent="0.25">
      <c r="D4" s="64"/>
      <c r="E4" s="64"/>
      <c r="F4" s="64"/>
      <c r="G4" s="64"/>
      <c r="H4" s="64"/>
      <c r="I4" s="64"/>
      <c r="J4" s="64"/>
      <c r="K4" s="64"/>
      <c r="L4" s="64"/>
      <c r="M4" s="64"/>
      <c r="N4" s="64"/>
      <c r="O4" s="64"/>
      <c r="P4" s="64"/>
      <c r="Q4" s="64"/>
      <c r="R4" s="64"/>
    </row>
    <row r="5" spans="2:42" ht="12.75" customHeight="1" x14ac:dyDescent="0.2">
      <c r="D5" s="188" t="s">
        <v>234</v>
      </c>
      <c r="E5" s="4"/>
      <c r="F5" s="4"/>
      <c r="G5" s="4"/>
      <c r="H5" s="4"/>
      <c r="I5" s="4"/>
      <c r="J5" s="4"/>
      <c r="K5" s="4"/>
      <c r="L5" s="4"/>
      <c r="M5" s="4"/>
      <c r="N5" s="4"/>
      <c r="O5" s="4"/>
      <c r="P5" s="4"/>
      <c r="Q5" s="4"/>
      <c r="R5" s="4"/>
      <c r="X5" s="188"/>
      <c r="AP5" s="268" t="s">
        <v>235</v>
      </c>
    </row>
    <row r="6" spans="2:42" ht="12.75" customHeight="1" x14ac:dyDescent="0.2">
      <c r="D6" s="188" t="s">
        <v>586</v>
      </c>
      <c r="E6" s="4"/>
      <c r="F6" s="4"/>
      <c r="G6" s="4"/>
      <c r="H6" s="4"/>
      <c r="I6" s="4"/>
      <c r="J6" s="4"/>
      <c r="K6" s="4"/>
      <c r="L6" s="4"/>
      <c r="M6" s="4"/>
      <c r="N6" s="4"/>
      <c r="O6" s="4"/>
      <c r="P6" s="4"/>
      <c r="Q6" s="4"/>
      <c r="R6" s="4"/>
      <c r="S6" s="181"/>
      <c r="T6" s="181"/>
      <c r="U6" s="181"/>
      <c r="V6" s="181"/>
      <c r="X6" s="188"/>
      <c r="Y6" s="181"/>
      <c r="AP6" s="268" t="s">
        <v>590</v>
      </c>
    </row>
    <row r="7" spans="2:42" ht="12.75" customHeight="1" x14ac:dyDescent="0.2">
      <c r="D7" s="188" t="s">
        <v>236</v>
      </c>
      <c r="E7" s="4"/>
      <c r="F7" s="4"/>
      <c r="G7" s="4"/>
      <c r="H7" s="4"/>
      <c r="I7" s="4"/>
      <c r="J7" s="4"/>
      <c r="K7" s="4"/>
      <c r="L7" s="4"/>
      <c r="M7" s="4"/>
      <c r="N7" s="4"/>
      <c r="O7" s="4"/>
      <c r="P7" s="4"/>
      <c r="Q7" s="4"/>
      <c r="R7" s="4"/>
      <c r="S7" s="181"/>
      <c r="T7" s="181"/>
      <c r="U7" s="181"/>
      <c r="V7" s="181"/>
      <c r="X7" s="188"/>
      <c r="Y7" s="181"/>
      <c r="Z7" s="181"/>
      <c r="AA7" s="4"/>
      <c r="AB7" s="4"/>
      <c r="AC7" s="4"/>
      <c r="AD7" s="4"/>
      <c r="AE7" s="456"/>
      <c r="AF7" s="456"/>
      <c r="AG7" s="456"/>
      <c r="AH7" s="456"/>
      <c r="AI7" s="456"/>
      <c r="AJ7" s="456"/>
      <c r="AK7" s="456"/>
      <c r="AL7" s="456"/>
      <c r="AM7" s="4"/>
      <c r="AN7" s="4"/>
      <c r="AO7" s="4"/>
      <c r="AP7" s="268" t="s">
        <v>237</v>
      </c>
    </row>
    <row r="8" spans="2:42" s="181" customFormat="1" ht="12.75" hidden="1" customHeight="1" x14ac:dyDescent="0.2">
      <c r="D8" s="188" t="s">
        <v>588</v>
      </c>
      <c r="E8" s="4"/>
      <c r="F8" s="4"/>
      <c r="G8" s="4"/>
      <c r="H8" s="4"/>
      <c r="I8" s="4"/>
      <c r="J8" s="4"/>
      <c r="K8" s="4"/>
      <c r="L8" s="4"/>
      <c r="M8" s="4"/>
      <c r="N8" s="4"/>
      <c r="O8" s="4"/>
      <c r="P8" s="4"/>
      <c r="Q8" s="4"/>
      <c r="R8" s="4"/>
      <c r="X8" s="188"/>
      <c r="AA8" s="4"/>
      <c r="AB8" s="4"/>
      <c r="AC8" s="4"/>
      <c r="AD8" s="4"/>
      <c r="AE8" s="456"/>
      <c r="AF8" s="456"/>
      <c r="AG8" s="456"/>
      <c r="AH8" s="456"/>
      <c r="AI8" s="456"/>
      <c r="AJ8" s="456"/>
      <c r="AK8" s="456"/>
      <c r="AL8" s="456"/>
      <c r="AM8" s="4"/>
      <c r="AN8" s="4"/>
      <c r="AO8" s="4"/>
      <c r="AP8" s="268" t="s">
        <v>589</v>
      </c>
    </row>
    <row r="9" spans="2:42" ht="12.75" customHeight="1" x14ac:dyDescent="0.2">
      <c r="D9" s="188" t="s">
        <v>238</v>
      </c>
      <c r="E9" s="4"/>
      <c r="F9" s="4"/>
      <c r="G9" s="4"/>
      <c r="H9" s="4"/>
      <c r="I9" s="4"/>
      <c r="J9" s="4"/>
      <c r="K9" s="4"/>
      <c r="L9" s="4"/>
      <c r="M9" s="4"/>
      <c r="N9" s="4"/>
      <c r="O9" s="4"/>
      <c r="P9" s="4"/>
      <c r="Q9" s="4"/>
      <c r="R9" s="4"/>
      <c r="S9" s="181"/>
      <c r="T9" s="181"/>
      <c r="U9" s="181"/>
      <c r="V9" s="181"/>
      <c r="X9" s="188"/>
      <c r="Y9" s="181"/>
      <c r="Z9" s="181"/>
      <c r="AA9" s="4"/>
      <c r="AB9" s="4"/>
      <c r="AC9" s="4"/>
      <c r="AD9" s="4"/>
      <c r="AE9" s="456"/>
      <c r="AF9" s="456"/>
      <c r="AG9" s="456"/>
      <c r="AH9" s="456"/>
      <c r="AI9" s="456"/>
      <c r="AJ9" s="456"/>
      <c r="AK9" s="456"/>
      <c r="AL9" s="456"/>
      <c r="AM9" s="4"/>
      <c r="AN9" s="4"/>
      <c r="AO9" s="4"/>
      <c r="AP9" s="268" t="s">
        <v>239</v>
      </c>
    </row>
    <row r="10" spans="2:42" ht="12.75" customHeight="1" x14ac:dyDescent="0.2">
      <c r="D10" s="188" t="s">
        <v>240</v>
      </c>
      <c r="E10" s="4"/>
      <c r="F10" s="4"/>
      <c r="G10" s="4"/>
      <c r="H10" s="4"/>
      <c r="I10" s="4"/>
      <c r="J10" s="4"/>
      <c r="K10" s="4"/>
      <c r="L10" s="4"/>
      <c r="M10" s="4"/>
      <c r="N10" s="4"/>
      <c r="O10" s="4"/>
      <c r="P10" s="4"/>
      <c r="Q10" s="4"/>
      <c r="R10" s="4"/>
      <c r="X10" s="188"/>
      <c r="AP10" s="268" t="s">
        <v>241</v>
      </c>
    </row>
    <row r="11" spans="2:42" ht="12.75" customHeight="1" x14ac:dyDescent="0.2">
      <c r="C11" s="64"/>
      <c r="D11" s="188" t="s">
        <v>242</v>
      </c>
      <c r="E11" s="4"/>
      <c r="F11" s="4"/>
      <c r="G11" s="4"/>
      <c r="H11" s="4"/>
      <c r="I11" s="4"/>
      <c r="J11" s="4"/>
      <c r="K11" s="4"/>
      <c r="L11" s="4"/>
      <c r="M11" s="4"/>
      <c r="N11" s="4"/>
      <c r="O11" s="4"/>
      <c r="P11" s="4"/>
      <c r="Q11" s="4"/>
      <c r="R11" s="4"/>
      <c r="X11" s="188"/>
      <c r="AP11" s="268" t="s">
        <v>243</v>
      </c>
    </row>
    <row r="12" spans="2:42" ht="6" customHeight="1" x14ac:dyDescent="0.25">
      <c r="B12" s="6"/>
      <c r="C12" s="6"/>
      <c r="D12" s="6"/>
      <c r="E12" s="6"/>
      <c r="F12" s="6"/>
      <c r="G12" s="6"/>
      <c r="H12" s="6"/>
      <c r="I12" s="6"/>
      <c r="J12" s="6"/>
      <c r="K12" s="6"/>
      <c r="L12" s="6"/>
      <c r="M12" s="6"/>
      <c r="N12" s="6"/>
      <c r="O12" s="6"/>
      <c r="P12" s="6"/>
      <c r="Q12" s="6"/>
      <c r="R12" s="6"/>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row>
    <row r="13" spans="2:42" ht="6" customHeight="1" x14ac:dyDescent="0.25">
      <c r="B13" s="4"/>
      <c r="C13" s="4"/>
      <c r="D13" s="4"/>
      <c r="E13" s="4"/>
      <c r="F13" s="4"/>
      <c r="G13" s="4"/>
      <c r="H13" s="4"/>
      <c r="I13" s="4"/>
      <c r="J13" s="4"/>
      <c r="K13" s="4"/>
      <c r="L13" s="4"/>
      <c r="M13" s="4"/>
      <c r="N13" s="4"/>
      <c r="O13" s="4"/>
      <c r="P13" s="4"/>
      <c r="Q13" s="4"/>
      <c r="R13" s="4"/>
    </row>
    <row r="14" spans="2:42" ht="14.25" customHeight="1" x14ac:dyDescent="0.25">
      <c r="B14" s="648" t="s">
        <v>244</v>
      </c>
      <c r="C14" s="648"/>
      <c r="D14" s="648"/>
      <c r="E14" s="608">
        <v>2000</v>
      </c>
      <c r="F14" s="649"/>
      <c r="G14" s="608">
        <v>2001</v>
      </c>
      <c r="H14" s="649"/>
      <c r="I14" s="608">
        <v>2002</v>
      </c>
      <c r="J14" s="649"/>
      <c r="K14" s="608">
        <v>2003</v>
      </c>
      <c r="L14" s="649"/>
      <c r="M14" s="608">
        <v>2004</v>
      </c>
      <c r="N14" s="649"/>
      <c r="O14" s="608">
        <v>2005</v>
      </c>
      <c r="P14" s="649"/>
      <c r="Q14" s="608">
        <v>2006</v>
      </c>
      <c r="R14" s="649"/>
      <c r="S14" s="608">
        <v>2007</v>
      </c>
      <c r="T14" s="649"/>
      <c r="U14" s="608">
        <v>2008</v>
      </c>
      <c r="V14" s="649"/>
      <c r="W14" s="608">
        <v>2009</v>
      </c>
      <c r="X14" s="649"/>
      <c r="Y14" s="608">
        <v>2010</v>
      </c>
      <c r="Z14" s="649"/>
      <c r="AA14" s="608">
        <v>2011</v>
      </c>
      <c r="AB14" s="649"/>
      <c r="AC14" s="608">
        <v>2012</v>
      </c>
      <c r="AD14" s="649"/>
      <c r="AE14" s="608">
        <v>2013</v>
      </c>
      <c r="AF14" s="649"/>
      <c r="AG14" s="608">
        <v>2014</v>
      </c>
      <c r="AH14" s="649"/>
      <c r="AI14" s="608">
        <v>2015</v>
      </c>
      <c r="AJ14" s="649"/>
      <c r="AK14" s="608">
        <v>2016</v>
      </c>
      <c r="AL14" s="649"/>
      <c r="AM14" s="608">
        <v>2017</v>
      </c>
      <c r="AN14" s="649"/>
      <c r="AO14" s="648" t="s">
        <v>245</v>
      </c>
      <c r="AP14" s="648"/>
    </row>
    <row r="15" spans="2:42" ht="6" customHeight="1" x14ac:dyDescent="0.25">
      <c r="B15" s="97"/>
      <c r="C15" s="97"/>
      <c r="D15" s="97"/>
      <c r="E15" s="97"/>
      <c r="F15" s="98"/>
      <c r="G15" s="97"/>
      <c r="H15" s="98"/>
      <c r="I15" s="97"/>
      <c r="J15" s="98"/>
      <c r="K15" s="97"/>
      <c r="L15" s="98"/>
      <c r="M15" s="97"/>
      <c r="N15" s="98"/>
      <c r="O15" s="97"/>
      <c r="P15" s="98"/>
      <c r="Q15" s="97"/>
      <c r="R15" s="98"/>
      <c r="S15" s="97"/>
      <c r="T15" s="98"/>
      <c r="U15" s="97"/>
      <c r="V15" s="98"/>
      <c r="W15" s="97"/>
      <c r="X15" s="98"/>
      <c r="Y15" s="97"/>
      <c r="Z15" s="98"/>
      <c r="AA15" s="214"/>
      <c r="AB15" s="215"/>
      <c r="AC15" s="386"/>
      <c r="AD15" s="384"/>
      <c r="AE15" s="464"/>
      <c r="AF15" s="463"/>
      <c r="AG15" s="464"/>
      <c r="AH15" s="463"/>
      <c r="AI15" s="464"/>
      <c r="AJ15" s="463"/>
      <c r="AK15" s="464"/>
      <c r="AL15" s="463"/>
      <c r="AM15" s="97"/>
      <c r="AN15" s="98"/>
      <c r="AO15" s="97"/>
      <c r="AP15" s="98"/>
    </row>
    <row r="16" spans="2:42" ht="6" customHeight="1" x14ac:dyDescent="0.25">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17"/>
      <c r="AB16" s="217"/>
      <c r="AC16" s="388"/>
      <c r="AD16" s="388"/>
      <c r="AE16" s="466"/>
      <c r="AF16" s="466"/>
      <c r="AG16" s="466"/>
      <c r="AH16" s="466"/>
      <c r="AI16" s="466"/>
      <c r="AJ16" s="466"/>
      <c r="AK16" s="466"/>
      <c r="AL16" s="466"/>
      <c r="AM16" s="24"/>
      <c r="AN16" s="24"/>
      <c r="AO16" s="24"/>
      <c r="AP16" s="24"/>
    </row>
    <row r="17" spans="2:46" ht="10.5" customHeight="1" x14ac:dyDescent="0.25">
      <c r="B17" s="52"/>
      <c r="C17" s="52"/>
      <c r="D17" s="80" t="s">
        <v>246</v>
      </c>
      <c r="E17" s="81"/>
      <c r="F17" s="35"/>
      <c r="G17" s="81"/>
      <c r="H17" s="35"/>
      <c r="I17" s="81"/>
      <c r="J17" s="35"/>
      <c r="K17" s="81"/>
      <c r="L17" s="35"/>
      <c r="M17" s="81"/>
      <c r="N17" s="35"/>
      <c r="O17" s="81"/>
      <c r="P17" s="35"/>
      <c r="Q17" s="81"/>
      <c r="R17" s="35"/>
      <c r="S17" s="81"/>
      <c r="T17" s="35"/>
      <c r="U17" s="81"/>
      <c r="V17" s="35"/>
      <c r="W17" s="81"/>
      <c r="X17" s="35"/>
      <c r="Y17" s="81"/>
      <c r="Z17" s="35"/>
      <c r="AA17" s="81"/>
      <c r="AB17" s="35"/>
      <c r="AC17" s="81"/>
      <c r="AD17" s="35"/>
      <c r="AE17" s="81"/>
      <c r="AF17" s="35"/>
      <c r="AG17" s="81"/>
      <c r="AH17" s="35"/>
      <c r="AI17" s="81"/>
      <c r="AJ17" s="35"/>
      <c r="AK17" s="81"/>
      <c r="AL17" s="35"/>
      <c r="AM17" s="81"/>
      <c r="AN17" s="35"/>
      <c r="AO17" s="52"/>
      <c r="AP17" s="80" t="s">
        <v>247</v>
      </c>
    </row>
    <row r="18" spans="2:46" ht="10.5" customHeight="1" x14ac:dyDescent="0.25">
      <c r="B18" s="52">
        <v>1</v>
      </c>
      <c r="C18" s="52"/>
      <c r="D18" s="26" t="s">
        <v>248</v>
      </c>
      <c r="E18" s="82">
        <v>15136.6</v>
      </c>
      <c r="F18" s="83"/>
      <c r="G18" s="82">
        <v>15274.6</v>
      </c>
      <c r="H18" s="83"/>
      <c r="I18" s="82">
        <v>15471.5</v>
      </c>
      <c r="J18" s="83"/>
      <c r="K18" s="82">
        <v>15364.5</v>
      </c>
      <c r="L18" s="83"/>
      <c r="M18" s="82">
        <v>15380.7</v>
      </c>
      <c r="N18" s="83"/>
      <c r="O18" s="82">
        <v>15359.7</v>
      </c>
      <c r="P18" s="83"/>
      <c r="Q18" s="82">
        <v>15317.7</v>
      </c>
      <c r="R18" s="83"/>
      <c r="S18" s="82">
        <v>15296.7</v>
      </c>
      <c r="T18" s="83"/>
      <c r="U18" s="82">
        <v>15350.7</v>
      </c>
      <c r="V18" s="83"/>
      <c r="W18" s="82">
        <v>15486.7</v>
      </c>
      <c r="X18" s="84"/>
      <c r="Y18" s="82">
        <v>15496.7</v>
      </c>
      <c r="Z18" s="84"/>
      <c r="AA18" s="82">
        <v>15600.7</v>
      </c>
      <c r="AB18" s="85"/>
      <c r="AC18" s="82">
        <v>15632.7</v>
      </c>
      <c r="AD18" s="85"/>
      <c r="AE18" s="82">
        <v>15467.7</v>
      </c>
      <c r="AF18" s="85"/>
      <c r="AG18" s="82">
        <v>15371.7</v>
      </c>
      <c r="AH18" s="85"/>
      <c r="AI18" s="82"/>
      <c r="AJ18" s="85"/>
      <c r="AK18" s="82"/>
      <c r="AL18" s="85"/>
      <c r="AM18" s="82"/>
      <c r="AN18" s="85"/>
      <c r="AO18" s="52"/>
      <c r="AP18" s="26" t="s">
        <v>249</v>
      </c>
    </row>
    <row r="19" spans="2:46" s="232" customFormat="1" ht="10.5" customHeight="1" x14ac:dyDescent="0.25">
      <c r="B19" s="231">
        <v>2</v>
      </c>
      <c r="C19" s="231"/>
      <c r="D19" s="32" t="s">
        <v>591</v>
      </c>
      <c r="E19" s="271" t="s">
        <v>91</v>
      </c>
      <c r="F19" s="35"/>
      <c r="G19" s="271" t="s">
        <v>91</v>
      </c>
      <c r="H19" s="273"/>
      <c r="I19" s="37">
        <v>10713.5</v>
      </c>
      <c r="J19" s="271"/>
      <c r="K19" s="37">
        <v>10671.5</v>
      </c>
      <c r="L19" s="271"/>
      <c r="M19" s="37">
        <v>10795.7</v>
      </c>
      <c r="N19" s="271"/>
      <c r="O19" s="37">
        <v>10941.7</v>
      </c>
      <c r="P19" s="271"/>
      <c r="Q19" s="37">
        <v>11063.7</v>
      </c>
      <c r="R19" s="271"/>
      <c r="S19" s="37">
        <v>11253.7</v>
      </c>
      <c r="T19" s="271"/>
      <c r="U19" s="37">
        <v>11313.7</v>
      </c>
      <c r="V19" s="271"/>
      <c r="W19" s="37">
        <v>11466.7</v>
      </c>
      <c r="X19" s="31"/>
      <c r="Y19" s="37">
        <v>11512.7</v>
      </c>
      <c r="Z19" s="31"/>
      <c r="AA19" s="37">
        <v>11739.7</v>
      </c>
      <c r="AB19" s="37"/>
      <c r="AC19" s="37">
        <v>11951.7</v>
      </c>
      <c r="AD19" s="37"/>
      <c r="AE19" s="37">
        <v>12034.7</v>
      </c>
      <c r="AF19" s="37"/>
      <c r="AG19" s="37">
        <v>12140.7</v>
      </c>
      <c r="AH19" s="37"/>
      <c r="AI19" s="37"/>
      <c r="AJ19" s="37"/>
      <c r="AK19" s="37"/>
      <c r="AL19" s="37"/>
      <c r="AM19" s="37"/>
      <c r="AN19" s="37"/>
      <c r="AO19" s="231"/>
      <c r="AP19" s="32" t="s">
        <v>592</v>
      </c>
    </row>
    <row r="20" spans="2:46" ht="6" customHeight="1" x14ac:dyDescent="0.25">
      <c r="B20" s="44"/>
      <c r="C20" s="44"/>
      <c r="D20" s="87"/>
      <c r="E20" s="88"/>
      <c r="F20" s="89"/>
      <c r="G20" s="88"/>
      <c r="H20" s="89"/>
      <c r="I20" s="88"/>
      <c r="J20" s="89"/>
      <c r="K20" s="88"/>
      <c r="L20" s="89"/>
      <c r="M20" s="88"/>
      <c r="N20" s="89"/>
      <c r="O20" s="88"/>
      <c r="P20" s="89"/>
      <c r="Q20" s="88"/>
      <c r="R20" s="89"/>
      <c r="S20" s="90"/>
      <c r="T20" s="89"/>
      <c r="U20" s="88"/>
      <c r="V20" s="89"/>
      <c r="W20" s="88"/>
      <c r="X20" s="50"/>
      <c r="Y20" s="88"/>
      <c r="Z20" s="50"/>
      <c r="AA20" s="88"/>
      <c r="AB20" s="91"/>
      <c r="AC20" s="88"/>
      <c r="AD20" s="91"/>
      <c r="AE20" s="88"/>
      <c r="AF20" s="91"/>
      <c r="AG20" s="88"/>
      <c r="AH20" s="91"/>
      <c r="AI20" s="88"/>
      <c r="AJ20" s="91"/>
      <c r="AK20" s="88"/>
      <c r="AL20" s="91"/>
      <c r="AM20" s="88"/>
      <c r="AN20" s="91"/>
      <c r="AO20" s="44"/>
      <c r="AP20" s="87"/>
    </row>
    <row r="21" spans="2:46" s="232" customFormat="1" ht="6" customHeight="1" x14ac:dyDescent="0.25">
      <c r="B21" s="231"/>
      <c r="C21" s="231"/>
      <c r="D21" s="245"/>
      <c r="E21" s="37"/>
      <c r="F21" s="35"/>
      <c r="G21" s="37"/>
      <c r="H21" s="35"/>
      <c r="I21" s="37"/>
      <c r="J21" s="35"/>
      <c r="K21" s="37"/>
      <c r="L21" s="35"/>
      <c r="M21" s="37"/>
      <c r="N21" s="35"/>
      <c r="O21" s="37"/>
      <c r="P21" s="35"/>
      <c r="Q21" s="37"/>
      <c r="R21" s="35"/>
      <c r="S21" s="37"/>
      <c r="T21" s="35"/>
      <c r="U21" s="37"/>
      <c r="V21" s="35"/>
      <c r="W21" s="37"/>
      <c r="X21" s="31"/>
      <c r="Y21" s="37"/>
      <c r="Z21" s="31"/>
      <c r="AA21" s="37"/>
      <c r="AB21" s="85"/>
      <c r="AC21" s="37"/>
      <c r="AD21" s="85"/>
      <c r="AE21" s="37"/>
      <c r="AF21" s="85"/>
      <c r="AG21" s="37"/>
      <c r="AH21" s="85"/>
      <c r="AI21" s="37"/>
      <c r="AJ21" s="85"/>
      <c r="AK21" s="37"/>
      <c r="AL21" s="85"/>
      <c r="AM21" s="37"/>
      <c r="AN21" s="85"/>
      <c r="AO21" s="231"/>
      <c r="AP21" s="245"/>
    </row>
    <row r="22" spans="2:46" ht="10.5" customHeight="1" x14ac:dyDescent="0.25">
      <c r="B22" s="52"/>
      <c r="C22" s="52"/>
      <c r="D22" s="80" t="s">
        <v>250</v>
      </c>
      <c r="E22" s="37"/>
      <c r="F22" s="35"/>
      <c r="G22" s="37"/>
      <c r="H22" s="35"/>
      <c r="I22" s="37"/>
      <c r="J22" s="35"/>
      <c r="K22" s="37"/>
      <c r="L22" s="35"/>
      <c r="M22" s="37"/>
      <c r="N22" s="35"/>
      <c r="O22" s="37"/>
      <c r="P22" s="35"/>
      <c r="Q22" s="37"/>
      <c r="R22" s="35"/>
      <c r="S22" s="37"/>
      <c r="T22" s="35"/>
      <c r="U22" s="37"/>
      <c r="V22" s="35"/>
      <c r="W22" s="37"/>
      <c r="X22" s="31"/>
      <c r="Y22" s="37"/>
      <c r="Z22" s="31"/>
      <c r="AA22" s="37"/>
      <c r="AB22" s="85"/>
      <c r="AC22" s="37"/>
      <c r="AD22" s="85"/>
      <c r="AE22" s="37"/>
      <c r="AF22" s="85"/>
      <c r="AG22" s="37"/>
      <c r="AH22" s="85"/>
      <c r="AI22" s="37"/>
      <c r="AJ22" s="85"/>
      <c r="AK22" s="37"/>
      <c r="AL22" s="85"/>
      <c r="AM22" s="37"/>
      <c r="AN22" s="85"/>
      <c r="AO22" s="52"/>
      <c r="AP22" s="80" t="s">
        <v>251</v>
      </c>
    </row>
    <row r="23" spans="2:46" ht="10.5" customHeight="1" x14ac:dyDescent="0.25">
      <c r="B23" s="52">
        <v>3</v>
      </c>
      <c r="C23" s="52"/>
      <c r="D23" s="24" t="s">
        <v>252</v>
      </c>
      <c r="E23" s="37">
        <v>9328.2000000000007</v>
      </c>
      <c r="F23" s="35"/>
      <c r="G23" s="37">
        <v>9302.2000000000007</v>
      </c>
      <c r="H23" s="35"/>
      <c r="I23" s="37">
        <v>9355.6</v>
      </c>
      <c r="J23" s="35"/>
      <c r="K23" s="37">
        <v>9269.6</v>
      </c>
      <c r="L23" s="35"/>
      <c r="M23" s="37">
        <v>9257.6</v>
      </c>
      <c r="N23" s="35"/>
      <c r="O23" s="37">
        <v>9232.6</v>
      </c>
      <c r="P23" s="35"/>
      <c r="Q23" s="37">
        <v>9216.6</v>
      </c>
      <c r="R23" s="35"/>
      <c r="S23" s="37">
        <v>9165.6</v>
      </c>
      <c r="T23" s="25"/>
      <c r="U23" s="37">
        <v>9205.6</v>
      </c>
      <c r="V23" s="35"/>
      <c r="W23" s="37">
        <v>9307.6</v>
      </c>
      <c r="X23" s="31"/>
      <c r="Y23" s="37">
        <v>9295.6</v>
      </c>
      <c r="Z23" s="31"/>
      <c r="AA23" s="37">
        <v>9320.6</v>
      </c>
      <c r="AB23" s="85"/>
      <c r="AC23" s="37">
        <v>9189.6</v>
      </c>
      <c r="AD23" s="85"/>
      <c r="AE23" s="37">
        <v>9009.6</v>
      </c>
      <c r="AF23" s="85"/>
      <c r="AG23" s="37">
        <v>8931.6</v>
      </c>
      <c r="AH23" s="85"/>
      <c r="AI23" s="37"/>
      <c r="AJ23" s="85"/>
      <c r="AK23" s="37"/>
      <c r="AL23" s="85"/>
      <c r="AM23" s="37"/>
      <c r="AN23" s="85"/>
      <c r="AO23" s="52"/>
      <c r="AP23" s="24" t="s">
        <v>253</v>
      </c>
    </row>
    <row r="24" spans="2:46" ht="10.5" customHeight="1" x14ac:dyDescent="0.25">
      <c r="B24" s="52">
        <v>4</v>
      </c>
      <c r="C24" s="52"/>
      <c r="D24" s="32" t="s">
        <v>254</v>
      </c>
      <c r="E24" s="37">
        <v>52.2</v>
      </c>
      <c r="F24" s="35"/>
      <c r="G24" s="37">
        <v>52.2</v>
      </c>
      <c r="H24" s="35"/>
      <c r="I24" s="37">
        <v>52.2</v>
      </c>
      <c r="J24" s="35"/>
      <c r="K24" s="37">
        <v>52.2</v>
      </c>
      <c r="L24" s="35"/>
      <c r="M24" s="37">
        <v>52.2</v>
      </c>
      <c r="N24" s="35"/>
      <c r="O24" s="37">
        <v>52.2</v>
      </c>
      <c r="P24" s="35"/>
      <c r="Q24" s="37">
        <v>52.2</v>
      </c>
      <c r="R24" s="35"/>
      <c r="S24" s="24">
        <v>52.2</v>
      </c>
      <c r="T24" s="35"/>
      <c r="U24" s="37">
        <v>52.2</v>
      </c>
      <c r="V24" s="35"/>
      <c r="W24" s="37">
        <v>52.2</v>
      </c>
      <c r="X24" s="31"/>
      <c r="Y24" s="37">
        <v>52.2</v>
      </c>
      <c r="Z24" s="31"/>
      <c r="AA24" s="37">
        <v>52.2</v>
      </c>
      <c r="AB24" s="85"/>
      <c r="AC24" s="37">
        <v>52.2</v>
      </c>
      <c r="AD24" s="85"/>
      <c r="AE24" s="37">
        <v>52.2</v>
      </c>
      <c r="AF24" s="85"/>
      <c r="AG24" s="37">
        <v>52.2</v>
      </c>
      <c r="AH24" s="85"/>
      <c r="AI24" s="37"/>
      <c r="AJ24" s="85"/>
      <c r="AK24" s="37"/>
      <c r="AL24" s="85"/>
      <c r="AM24" s="37"/>
      <c r="AN24" s="85"/>
      <c r="AO24" s="52"/>
      <c r="AP24" s="32" t="s">
        <v>255</v>
      </c>
    </row>
    <row r="25" spans="2:46" ht="10.5" customHeight="1" x14ac:dyDescent="0.25">
      <c r="B25" s="52">
        <v>5</v>
      </c>
      <c r="C25" s="52"/>
      <c r="D25" s="24" t="s">
        <v>256</v>
      </c>
      <c r="E25" s="37">
        <v>1708.6</v>
      </c>
      <c r="F25" s="35"/>
      <c r="G25" s="37">
        <v>1718.6</v>
      </c>
      <c r="H25" s="35"/>
      <c r="I25" s="37">
        <v>1739.6</v>
      </c>
      <c r="J25" s="35"/>
      <c r="K25" s="37">
        <v>1767.6</v>
      </c>
      <c r="L25" s="35"/>
      <c r="M25" s="37">
        <v>1792.6</v>
      </c>
      <c r="N25" s="35"/>
      <c r="O25" s="37">
        <v>1784.6</v>
      </c>
      <c r="P25" s="35"/>
      <c r="Q25" s="37">
        <v>1803.6</v>
      </c>
      <c r="R25" s="35"/>
      <c r="S25" s="37">
        <v>1806.6</v>
      </c>
      <c r="T25" s="35"/>
      <c r="U25" s="37">
        <v>1826.6</v>
      </c>
      <c r="V25" s="35"/>
      <c r="W25" s="37">
        <v>1841.6</v>
      </c>
      <c r="X25" s="31"/>
      <c r="Y25" s="37">
        <v>1864.6</v>
      </c>
      <c r="Z25" s="31"/>
      <c r="AA25" s="37">
        <v>1885.6</v>
      </c>
      <c r="AB25" s="85"/>
      <c r="AC25" s="37">
        <v>1946.6</v>
      </c>
      <c r="AD25" s="85"/>
      <c r="AE25" s="37">
        <v>1947.6</v>
      </c>
      <c r="AF25" s="85"/>
      <c r="AG25" s="37">
        <v>1949.6</v>
      </c>
      <c r="AH25" s="85"/>
      <c r="AI25" s="37"/>
      <c r="AJ25" s="85"/>
      <c r="AK25" s="37"/>
      <c r="AL25" s="85"/>
      <c r="AM25" s="37"/>
      <c r="AN25" s="85"/>
      <c r="AO25" s="52"/>
      <c r="AP25" s="24" t="s">
        <v>104</v>
      </c>
    </row>
    <row r="26" spans="2:46" ht="10.5" customHeight="1" x14ac:dyDescent="0.25">
      <c r="B26" s="52">
        <v>6</v>
      </c>
      <c r="C26" s="52"/>
      <c r="D26" s="32" t="s">
        <v>254</v>
      </c>
      <c r="E26" s="37">
        <v>13.1</v>
      </c>
      <c r="F26" s="35"/>
      <c r="G26" s="37">
        <v>13.1</v>
      </c>
      <c r="H26" s="35"/>
      <c r="I26" s="37">
        <v>13.1</v>
      </c>
      <c r="J26" s="35"/>
      <c r="K26" s="37">
        <v>13.1</v>
      </c>
      <c r="L26" s="35"/>
      <c r="M26" s="37">
        <v>13.1</v>
      </c>
      <c r="N26" s="35"/>
      <c r="O26" s="37">
        <v>13.1</v>
      </c>
      <c r="P26" s="35"/>
      <c r="Q26" s="37">
        <v>13.1</v>
      </c>
      <c r="R26" s="35"/>
      <c r="S26" s="33">
        <v>13.1</v>
      </c>
      <c r="T26" s="35"/>
      <c r="U26" s="37">
        <v>13.1</v>
      </c>
      <c r="V26" s="35"/>
      <c r="W26" s="37">
        <v>13.1</v>
      </c>
      <c r="X26" s="31"/>
      <c r="Y26" s="37">
        <v>13.1</v>
      </c>
      <c r="Z26" s="31"/>
      <c r="AA26" s="37">
        <v>13.1</v>
      </c>
      <c r="AB26" s="85"/>
      <c r="AC26" s="37">
        <v>13.1</v>
      </c>
      <c r="AD26" s="85"/>
      <c r="AE26" s="37">
        <v>13.1</v>
      </c>
      <c r="AF26" s="85"/>
      <c r="AG26" s="37">
        <v>13.1</v>
      </c>
      <c r="AH26" s="85"/>
      <c r="AI26" s="37"/>
      <c r="AJ26" s="85"/>
      <c r="AK26" s="37"/>
      <c r="AL26" s="85"/>
      <c r="AM26" s="37"/>
      <c r="AN26" s="85"/>
      <c r="AO26" s="52"/>
      <c r="AP26" s="32" t="s">
        <v>255</v>
      </c>
    </row>
    <row r="27" spans="2:46" ht="10.5" customHeight="1" x14ac:dyDescent="0.25">
      <c r="B27" s="52">
        <v>7</v>
      </c>
      <c r="C27" s="52"/>
      <c r="D27" s="26" t="s">
        <v>257</v>
      </c>
      <c r="E27" s="82">
        <v>11036.8</v>
      </c>
      <c r="F27" s="86"/>
      <c r="G27" s="82">
        <v>11020.8</v>
      </c>
      <c r="H27" s="86"/>
      <c r="I27" s="82">
        <v>11095.2</v>
      </c>
      <c r="J27" s="86"/>
      <c r="K27" s="82">
        <v>11037.2</v>
      </c>
      <c r="L27" s="86"/>
      <c r="M27" s="82">
        <v>11050.2</v>
      </c>
      <c r="N27" s="86"/>
      <c r="O27" s="82">
        <v>11017.2</v>
      </c>
      <c r="P27" s="86"/>
      <c r="Q27" s="82">
        <v>11020.2</v>
      </c>
      <c r="R27" s="86"/>
      <c r="S27" s="82">
        <v>10972.2</v>
      </c>
      <c r="T27" s="86"/>
      <c r="U27" s="82">
        <v>11032.2</v>
      </c>
      <c r="V27" s="86"/>
      <c r="W27" s="82">
        <v>11149.2</v>
      </c>
      <c r="X27" s="84"/>
      <c r="Y27" s="82">
        <v>11160.2</v>
      </c>
      <c r="Z27" s="84"/>
      <c r="AA27" s="82">
        <v>11206.2</v>
      </c>
      <c r="AB27" s="85"/>
      <c r="AC27" s="82">
        <v>11136.2</v>
      </c>
      <c r="AD27" s="85"/>
      <c r="AE27" s="82">
        <v>10957.2</v>
      </c>
      <c r="AF27" s="85"/>
      <c r="AG27" s="82">
        <v>10881.2</v>
      </c>
      <c r="AH27" s="85"/>
      <c r="AI27" s="82"/>
      <c r="AJ27" s="85"/>
      <c r="AK27" s="82"/>
      <c r="AL27" s="85"/>
      <c r="AM27" s="82"/>
      <c r="AN27" s="85"/>
      <c r="AO27" s="52"/>
      <c r="AP27" s="26" t="s">
        <v>98</v>
      </c>
    </row>
    <row r="28" spans="2:46" ht="10.5" customHeight="1" x14ac:dyDescent="0.25">
      <c r="B28" s="52">
        <v>8</v>
      </c>
      <c r="C28" s="52"/>
      <c r="D28" s="32" t="s">
        <v>258</v>
      </c>
      <c r="E28" s="25">
        <v>649</v>
      </c>
      <c r="F28" s="35"/>
      <c r="G28" s="184" t="s">
        <v>91</v>
      </c>
      <c r="H28" s="35"/>
      <c r="I28" s="184" t="s">
        <v>91</v>
      </c>
      <c r="J28" s="35"/>
      <c r="K28" s="184" t="s">
        <v>91</v>
      </c>
      <c r="L28" s="31"/>
      <c r="M28" s="184" t="s">
        <v>91</v>
      </c>
      <c r="N28" s="31"/>
      <c r="O28" s="184" t="s">
        <v>91</v>
      </c>
      <c r="P28" s="35"/>
      <c r="Q28" s="184" t="s">
        <v>91</v>
      </c>
      <c r="R28" s="35"/>
      <c r="S28" s="184" t="s">
        <v>91</v>
      </c>
      <c r="T28" s="35"/>
      <c r="U28" s="184" t="s">
        <v>91</v>
      </c>
      <c r="V28" s="31"/>
      <c r="W28" s="184" t="s">
        <v>91</v>
      </c>
      <c r="X28" s="31"/>
      <c r="Y28" s="184" t="s">
        <v>91</v>
      </c>
      <c r="Z28" s="31"/>
      <c r="AA28" s="212" t="s">
        <v>91</v>
      </c>
      <c r="AB28" s="85"/>
      <c r="AC28" s="385" t="s">
        <v>91</v>
      </c>
      <c r="AD28" s="85"/>
      <c r="AE28" s="461" t="s">
        <v>91</v>
      </c>
      <c r="AF28" s="85"/>
      <c r="AG28" s="461" t="s">
        <v>91</v>
      </c>
      <c r="AH28" s="85"/>
      <c r="AI28" s="461" t="s">
        <v>91</v>
      </c>
      <c r="AJ28" s="85"/>
      <c r="AK28" s="461" t="s">
        <v>91</v>
      </c>
      <c r="AL28" s="85"/>
      <c r="AM28" s="297" t="s">
        <v>91</v>
      </c>
      <c r="AN28" s="85"/>
      <c r="AO28" s="52"/>
      <c r="AP28" s="32" t="s">
        <v>259</v>
      </c>
      <c r="AT28" s="101"/>
    </row>
    <row r="29" spans="2:46" ht="10.5" customHeight="1" x14ac:dyDescent="0.25">
      <c r="B29" s="52">
        <v>9</v>
      </c>
      <c r="C29" s="52"/>
      <c r="D29" s="32" t="s">
        <v>260</v>
      </c>
      <c r="E29" s="37">
        <v>1511</v>
      </c>
      <c r="F29" s="35"/>
      <c r="G29" s="184" t="s">
        <v>91</v>
      </c>
      <c r="H29" s="35"/>
      <c r="I29" s="184" t="s">
        <v>91</v>
      </c>
      <c r="J29" s="35"/>
      <c r="K29" s="184" t="s">
        <v>91</v>
      </c>
      <c r="L29" s="31"/>
      <c r="M29" s="184" t="s">
        <v>91</v>
      </c>
      <c r="N29" s="31"/>
      <c r="O29" s="184" t="s">
        <v>91</v>
      </c>
      <c r="P29" s="35"/>
      <c r="Q29" s="184" t="s">
        <v>91</v>
      </c>
      <c r="R29" s="35"/>
      <c r="S29" s="184" t="s">
        <v>91</v>
      </c>
      <c r="T29" s="35"/>
      <c r="U29" s="184" t="s">
        <v>91</v>
      </c>
      <c r="V29" s="31"/>
      <c r="W29" s="184" t="s">
        <v>91</v>
      </c>
      <c r="X29" s="31"/>
      <c r="Y29" s="184" t="s">
        <v>91</v>
      </c>
      <c r="Z29" s="31"/>
      <c r="AA29" s="212" t="s">
        <v>91</v>
      </c>
      <c r="AB29" s="85"/>
      <c r="AC29" s="385" t="s">
        <v>91</v>
      </c>
      <c r="AD29" s="85"/>
      <c r="AE29" s="461" t="s">
        <v>91</v>
      </c>
      <c r="AF29" s="85"/>
      <c r="AG29" s="461" t="s">
        <v>91</v>
      </c>
      <c r="AH29" s="85"/>
      <c r="AI29" s="461" t="s">
        <v>91</v>
      </c>
      <c r="AJ29" s="85"/>
      <c r="AK29" s="461" t="s">
        <v>91</v>
      </c>
      <c r="AL29" s="85"/>
      <c r="AM29" s="297" t="s">
        <v>91</v>
      </c>
      <c r="AN29" s="85"/>
      <c r="AO29" s="52"/>
      <c r="AP29" s="32" t="s">
        <v>261</v>
      </c>
      <c r="AS29" s="101"/>
    </row>
    <row r="30" spans="2:46" ht="6" customHeight="1" x14ac:dyDescent="0.25">
      <c r="B30" s="44"/>
      <c r="C30" s="44"/>
      <c r="D30" s="87"/>
      <c r="E30" s="88"/>
      <c r="F30" s="89"/>
      <c r="G30" s="88"/>
      <c r="H30" s="89"/>
      <c r="I30" s="88"/>
      <c r="J30" s="89"/>
      <c r="K30" s="88"/>
      <c r="L30" s="89"/>
      <c r="M30" s="88"/>
      <c r="N30" s="89"/>
      <c r="O30" s="88"/>
      <c r="P30" s="89"/>
      <c r="Q30" s="88"/>
      <c r="R30" s="89"/>
      <c r="S30" s="90"/>
      <c r="T30" s="89"/>
      <c r="U30" s="88"/>
      <c r="V30" s="89"/>
      <c r="W30" s="88"/>
      <c r="X30" s="50"/>
      <c r="Y30" s="88"/>
      <c r="Z30" s="50"/>
      <c r="AA30" s="88"/>
      <c r="AB30" s="91"/>
      <c r="AC30" s="88"/>
      <c r="AD30" s="91"/>
      <c r="AE30" s="88"/>
      <c r="AF30" s="91"/>
      <c r="AG30" s="88"/>
      <c r="AH30" s="91"/>
      <c r="AI30" s="88"/>
      <c r="AJ30" s="91"/>
      <c r="AK30" s="88"/>
      <c r="AL30" s="91"/>
      <c r="AM30" s="88"/>
      <c r="AN30" s="91"/>
      <c r="AO30" s="44"/>
      <c r="AP30" s="87"/>
    </row>
    <row r="31" spans="2:46" ht="6" customHeight="1" x14ac:dyDescent="0.25">
      <c r="B31" s="52"/>
      <c r="C31" s="52"/>
      <c r="D31" s="24"/>
      <c r="E31" s="37"/>
      <c r="F31" s="35"/>
      <c r="G31" s="37"/>
      <c r="H31" s="35"/>
      <c r="I31" s="37"/>
      <c r="J31" s="35"/>
      <c r="K31" s="37"/>
      <c r="L31" s="35"/>
      <c r="M31" s="37"/>
      <c r="N31" s="35"/>
      <c r="O31" s="37"/>
      <c r="P31" s="35"/>
      <c r="Q31" s="37"/>
      <c r="R31" s="35"/>
      <c r="S31" s="92"/>
      <c r="T31" s="35"/>
      <c r="U31" s="37"/>
      <c r="V31" s="35"/>
      <c r="W31" s="37"/>
      <c r="X31" s="31"/>
      <c r="Y31" s="37"/>
      <c r="Z31" s="31"/>
      <c r="AA31" s="37"/>
      <c r="AB31" s="85"/>
      <c r="AC31" s="37"/>
      <c r="AD31" s="85"/>
      <c r="AE31" s="37"/>
      <c r="AF31" s="85"/>
      <c r="AG31" s="37"/>
      <c r="AH31" s="85"/>
      <c r="AI31" s="37"/>
      <c r="AJ31" s="85"/>
      <c r="AK31" s="37"/>
      <c r="AL31" s="85"/>
      <c r="AM31" s="37"/>
      <c r="AN31" s="85"/>
      <c r="AO31" s="52"/>
      <c r="AP31" s="24"/>
    </row>
    <row r="32" spans="2:46" ht="10.5" customHeight="1" x14ac:dyDescent="0.25">
      <c r="B32" s="52"/>
      <c r="C32" s="52"/>
      <c r="D32" s="80" t="s">
        <v>262</v>
      </c>
      <c r="E32" s="37"/>
      <c r="F32" s="35"/>
      <c r="G32" s="37"/>
      <c r="H32" s="35"/>
      <c r="I32" s="37"/>
      <c r="J32" s="35"/>
      <c r="K32" s="37"/>
      <c r="L32" s="35"/>
      <c r="M32" s="37"/>
      <c r="N32" s="35"/>
      <c r="O32" s="37"/>
      <c r="P32" s="35"/>
      <c r="Q32" s="37"/>
      <c r="R32" s="35"/>
      <c r="S32" s="24"/>
      <c r="T32" s="35"/>
      <c r="U32" s="37"/>
      <c r="V32" s="35"/>
      <c r="W32" s="37"/>
      <c r="X32" s="31"/>
      <c r="Y32" s="37"/>
      <c r="Z32" s="31"/>
      <c r="AA32" s="37"/>
      <c r="AB32" s="85"/>
      <c r="AC32" s="37"/>
      <c r="AD32" s="85"/>
      <c r="AE32" s="37"/>
      <c r="AF32" s="85"/>
      <c r="AG32" s="37"/>
      <c r="AH32" s="85"/>
      <c r="AI32" s="37"/>
      <c r="AJ32" s="85"/>
      <c r="AK32" s="37"/>
      <c r="AL32" s="85"/>
      <c r="AM32" s="37"/>
      <c r="AN32" s="85"/>
      <c r="AO32" s="52"/>
      <c r="AP32" s="80" t="s">
        <v>263</v>
      </c>
    </row>
    <row r="33" spans="2:45" ht="10.5" customHeight="1" x14ac:dyDescent="0.25">
      <c r="B33" s="52">
        <v>10</v>
      </c>
      <c r="C33" s="52"/>
      <c r="D33" s="24" t="s">
        <v>252</v>
      </c>
      <c r="E33" s="37">
        <v>5778.2</v>
      </c>
      <c r="F33" s="35"/>
      <c r="G33" s="37">
        <v>5962.2</v>
      </c>
      <c r="H33" s="35"/>
      <c r="I33" s="37">
        <v>6018.6</v>
      </c>
      <c r="J33" s="35"/>
      <c r="K33" s="37">
        <v>5971.6</v>
      </c>
      <c r="L33" s="35"/>
      <c r="M33" s="37">
        <v>5952.6</v>
      </c>
      <c r="N33" s="35"/>
      <c r="O33" s="37">
        <v>5952.6</v>
      </c>
      <c r="P33" s="35"/>
      <c r="Q33" s="37">
        <v>5945.6</v>
      </c>
      <c r="R33" s="35"/>
      <c r="S33" s="37">
        <v>6041.6</v>
      </c>
      <c r="T33" s="35"/>
      <c r="U33" s="37">
        <v>6040.6</v>
      </c>
      <c r="V33" s="35"/>
      <c r="W33" s="37">
        <v>6121.6</v>
      </c>
      <c r="X33" s="31"/>
      <c r="Y33" s="37">
        <v>6100.6</v>
      </c>
      <c r="Z33" s="31"/>
      <c r="AA33" s="37">
        <v>6233.6</v>
      </c>
      <c r="AB33" s="85"/>
      <c r="AC33" s="37">
        <v>6247.6</v>
      </c>
      <c r="AD33" s="85"/>
      <c r="AE33" s="37">
        <v>6266.6</v>
      </c>
      <c r="AF33" s="85"/>
      <c r="AG33" s="37">
        <v>6282.6</v>
      </c>
      <c r="AH33" s="85"/>
      <c r="AI33" s="37"/>
      <c r="AJ33" s="85"/>
      <c r="AK33" s="37"/>
      <c r="AL33" s="85"/>
      <c r="AM33" s="37"/>
      <c r="AN33" s="85"/>
      <c r="AO33" s="52"/>
      <c r="AP33" s="24" t="s">
        <v>253</v>
      </c>
    </row>
    <row r="34" spans="2:45" ht="10.5" customHeight="1" x14ac:dyDescent="0.25">
      <c r="B34" s="52">
        <v>11</v>
      </c>
      <c r="C34" s="52"/>
      <c r="D34" s="32" t="s">
        <v>254</v>
      </c>
      <c r="E34" s="37">
        <v>52.2</v>
      </c>
      <c r="F34" s="35"/>
      <c r="G34" s="37">
        <v>52.2</v>
      </c>
      <c r="H34" s="35"/>
      <c r="I34" s="37">
        <v>52.2</v>
      </c>
      <c r="J34" s="35"/>
      <c r="K34" s="37">
        <v>52.2</v>
      </c>
      <c r="L34" s="35"/>
      <c r="M34" s="37">
        <v>52.2</v>
      </c>
      <c r="N34" s="35"/>
      <c r="O34" s="37">
        <v>52.2</v>
      </c>
      <c r="P34" s="35"/>
      <c r="Q34" s="37">
        <v>52.2</v>
      </c>
      <c r="R34" s="35"/>
      <c r="S34" s="24">
        <v>52.2</v>
      </c>
      <c r="T34" s="35"/>
      <c r="U34" s="37">
        <v>52.2</v>
      </c>
      <c r="V34" s="35"/>
      <c r="W34" s="37">
        <v>52.2</v>
      </c>
      <c r="X34" s="31"/>
      <c r="Y34" s="37">
        <v>52.2</v>
      </c>
      <c r="Z34" s="31"/>
      <c r="AA34" s="37">
        <v>52.2</v>
      </c>
      <c r="AB34" s="85"/>
      <c r="AC34" s="37">
        <v>52.2</v>
      </c>
      <c r="AD34" s="85"/>
      <c r="AE34" s="37">
        <v>52.2</v>
      </c>
      <c r="AF34" s="85"/>
      <c r="AG34" s="37">
        <v>52.2</v>
      </c>
      <c r="AH34" s="85"/>
      <c r="AI34" s="37"/>
      <c r="AJ34" s="85"/>
      <c r="AK34" s="37"/>
      <c r="AL34" s="85"/>
      <c r="AM34" s="37"/>
      <c r="AN34" s="85"/>
      <c r="AO34" s="52"/>
      <c r="AP34" s="32" t="s">
        <v>255</v>
      </c>
    </row>
    <row r="35" spans="2:45" ht="10.5" customHeight="1" x14ac:dyDescent="0.25">
      <c r="B35" s="52">
        <v>12</v>
      </c>
      <c r="C35" s="52"/>
      <c r="D35" s="24" t="s">
        <v>256</v>
      </c>
      <c r="E35" s="37">
        <v>1708.6</v>
      </c>
      <c r="F35" s="35"/>
      <c r="G35" s="37">
        <v>1718.6</v>
      </c>
      <c r="H35" s="35"/>
      <c r="I35" s="37">
        <v>1739.6</v>
      </c>
      <c r="J35" s="35"/>
      <c r="K35" s="37">
        <v>1767.6</v>
      </c>
      <c r="L35" s="35"/>
      <c r="M35" s="37">
        <v>1792.6</v>
      </c>
      <c r="N35" s="35"/>
      <c r="O35" s="37">
        <v>1784.6</v>
      </c>
      <c r="P35" s="35"/>
      <c r="Q35" s="37">
        <v>1803.6</v>
      </c>
      <c r="R35" s="35"/>
      <c r="S35" s="37">
        <v>1806.6</v>
      </c>
      <c r="T35" s="35"/>
      <c r="U35" s="37">
        <v>1826.6</v>
      </c>
      <c r="V35" s="35"/>
      <c r="W35" s="37">
        <v>1841.6</v>
      </c>
      <c r="X35" s="31"/>
      <c r="Y35" s="37">
        <v>1864.6</v>
      </c>
      <c r="Z35" s="31"/>
      <c r="AA35" s="37">
        <v>1885.6</v>
      </c>
      <c r="AB35" s="85"/>
      <c r="AC35" s="37">
        <v>1946.6</v>
      </c>
      <c r="AD35" s="85"/>
      <c r="AE35" s="37">
        <v>1947.6</v>
      </c>
      <c r="AF35" s="85"/>
      <c r="AG35" s="37">
        <v>1949.6</v>
      </c>
      <c r="AH35" s="85"/>
      <c r="AI35" s="37"/>
      <c r="AJ35" s="85"/>
      <c r="AK35" s="37"/>
      <c r="AL35" s="85"/>
      <c r="AM35" s="37"/>
      <c r="AN35" s="85"/>
      <c r="AO35" s="52"/>
      <c r="AP35" s="24" t="s">
        <v>104</v>
      </c>
    </row>
    <row r="36" spans="2:45" ht="10.5" customHeight="1" x14ac:dyDescent="0.25">
      <c r="B36" s="52">
        <v>13</v>
      </c>
      <c r="C36" s="52"/>
      <c r="D36" s="32" t="s">
        <v>254</v>
      </c>
      <c r="E36" s="37">
        <v>13.1</v>
      </c>
      <c r="F36" s="35"/>
      <c r="G36" s="37">
        <v>13.1</v>
      </c>
      <c r="H36" s="35"/>
      <c r="I36" s="37">
        <v>13.1</v>
      </c>
      <c r="J36" s="35"/>
      <c r="K36" s="37">
        <v>13.1</v>
      </c>
      <c r="L36" s="35"/>
      <c r="M36" s="37">
        <v>13.1</v>
      </c>
      <c r="N36" s="35"/>
      <c r="O36" s="37">
        <v>13.1</v>
      </c>
      <c r="P36" s="35"/>
      <c r="Q36" s="37">
        <v>13.1</v>
      </c>
      <c r="R36" s="35"/>
      <c r="S36" s="33">
        <v>13.1</v>
      </c>
      <c r="T36" s="35"/>
      <c r="U36" s="37">
        <v>13.1</v>
      </c>
      <c r="V36" s="35"/>
      <c r="W36" s="37">
        <v>13.1</v>
      </c>
      <c r="X36" s="31"/>
      <c r="Y36" s="37">
        <v>13.1</v>
      </c>
      <c r="Z36" s="31"/>
      <c r="AA36" s="37">
        <v>13.1</v>
      </c>
      <c r="AB36" s="85"/>
      <c r="AC36" s="37">
        <v>13.1</v>
      </c>
      <c r="AD36" s="85"/>
      <c r="AE36" s="37">
        <v>13.1</v>
      </c>
      <c r="AF36" s="85"/>
      <c r="AG36" s="37">
        <v>13.1</v>
      </c>
      <c r="AH36" s="85"/>
      <c r="AI36" s="37"/>
      <c r="AJ36" s="85"/>
      <c r="AK36" s="37"/>
      <c r="AL36" s="85"/>
      <c r="AM36" s="37"/>
      <c r="AN36" s="85"/>
      <c r="AO36" s="52"/>
      <c r="AP36" s="32" t="s">
        <v>255</v>
      </c>
      <c r="AR36" s="101"/>
    </row>
    <row r="37" spans="2:45" ht="10.5" customHeight="1" x14ac:dyDescent="0.25">
      <c r="B37" s="52">
        <v>14</v>
      </c>
      <c r="C37" s="52"/>
      <c r="D37" s="26" t="s">
        <v>257</v>
      </c>
      <c r="E37" s="82">
        <v>7486.8</v>
      </c>
      <c r="F37" s="86"/>
      <c r="G37" s="82">
        <v>7680.8</v>
      </c>
      <c r="H37" s="86"/>
      <c r="I37" s="82">
        <v>7758.2</v>
      </c>
      <c r="J37" s="86"/>
      <c r="K37" s="82">
        <v>7739.2</v>
      </c>
      <c r="L37" s="86"/>
      <c r="M37" s="82">
        <v>7745.2</v>
      </c>
      <c r="N37" s="86"/>
      <c r="O37" s="82">
        <v>7737.2</v>
      </c>
      <c r="P37" s="86"/>
      <c r="Q37" s="82">
        <v>7749.2</v>
      </c>
      <c r="R37" s="86"/>
      <c r="S37" s="82">
        <v>7848.2</v>
      </c>
      <c r="T37" s="86"/>
      <c r="U37" s="82">
        <v>7867.2</v>
      </c>
      <c r="V37" s="86"/>
      <c r="W37" s="82">
        <v>7963.2</v>
      </c>
      <c r="X37" s="84"/>
      <c r="Y37" s="82">
        <v>7965.2</v>
      </c>
      <c r="Z37" s="84"/>
      <c r="AA37" s="82">
        <v>8119.2</v>
      </c>
      <c r="AB37" s="93"/>
      <c r="AC37" s="82">
        <v>8194.2000000000007</v>
      </c>
      <c r="AD37" s="93"/>
      <c r="AE37" s="82">
        <v>8214.2000000000007</v>
      </c>
      <c r="AF37" s="93"/>
      <c r="AG37" s="82">
        <v>8232.2000000000007</v>
      </c>
      <c r="AH37" s="93"/>
      <c r="AI37" s="82"/>
      <c r="AJ37" s="93"/>
      <c r="AK37" s="82"/>
      <c r="AL37" s="93"/>
      <c r="AM37" s="82"/>
      <c r="AN37" s="93"/>
      <c r="AO37" s="52"/>
      <c r="AP37" s="26" t="s">
        <v>98</v>
      </c>
      <c r="AR37" s="101"/>
      <c r="AS37" s="101"/>
    </row>
    <row r="38" spans="2:45" ht="6" customHeight="1" x14ac:dyDescent="0.25">
      <c r="B38" s="44"/>
      <c r="C38" s="44"/>
      <c r="D38" s="87"/>
      <c r="E38" s="88"/>
      <c r="F38" s="89"/>
      <c r="G38" s="88"/>
      <c r="H38" s="89"/>
      <c r="I38" s="88"/>
      <c r="J38" s="89"/>
      <c r="K38" s="88"/>
      <c r="L38" s="89"/>
      <c r="M38" s="88"/>
      <c r="N38" s="89"/>
      <c r="O38" s="88"/>
      <c r="P38" s="89"/>
      <c r="Q38" s="88"/>
      <c r="R38" s="89"/>
      <c r="S38" s="87"/>
      <c r="T38" s="89"/>
      <c r="U38" s="88"/>
      <c r="V38" s="89"/>
      <c r="W38" s="88"/>
      <c r="X38" s="50"/>
      <c r="Y38" s="88"/>
      <c r="Z38" s="50"/>
      <c r="AA38" s="88"/>
      <c r="AB38" s="91"/>
      <c r="AC38" s="88"/>
      <c r="AD38" s="91"/>
      <c r="AE38" s="88"/>
      <c r="AF38" s="91"/>
      <c r="AG38" s="88"/>
      <c r="AH38" s="91"/>
      <c r="AI38" s="88"/>
      <c r="AJ38" s="91"/>
      <c r="AK38" s="88"/>
      <c r="AL38" s="91"/>
      <c r="AM38" s="88"/>
      <c r="AN38" s="91"/>
      <c r="AO38" s="44"/>
      <c r="AP38" s="87"/>
      <c r="AR38" s="101"/>
    </row>
    <row r="39" spans="2:45" ht="6" customHeight="1" x14ac:dyDescent="0.25">
      <c r="B39" s="52"/>
      <c r="C39" s="52"/>
      <c r="D39" s="24"/>
      <c r="E39" s="37"/>
      <c r="F39" s="35"/>
      <c r="G39" s="37"/>
      <c r="H39" s="35"/>
      <c r="I39" s="37"/>
      <c r="J39" s="35"/>
      <c r="K39" s="37"/>
      <c r="L39" s="35"/>
      <c r="M39" s="37"/>
      <c r="N39" s="35"/>
      <c r="O39" s="37"/>
      <c r="P39" s="35"/>
      <c r="Q39" s="37"/>
      <c r="R39" s="35"/>
      <c r="S39" s="24"/>
      <c r="T39" s="35"/>
      <c r="U39" s="37"/>
      <c r="V39" s="35"/>
      <c r="W39" s="37"/>
      <c r="X39" s="31"/>
      <c r="Y39" s="37"/>
      <c r="Z39" s="31"/>
      <c r="AA39" s="37"/>
      <c r="AB39" s="85"/>
      <c r="AC39" s="37"/>
      <c r="AD39" s="85"/>
      <c r="AE39" s="37"/>
      <c r="AF39" s="85"/>
      <c r="AG39" s="37"/>
      <c r="AH39" s="85"/>
      <c r="AI39" s="37"/>
      <c r="AJ39" s="85"/>
      <c r="AK39" s="37"/>
      <c r="AL39" s="85"/>
      <c r="AM39" s="37"/>
      <c r="AN39" s="85"/>
      <c r="AO39" s="52"/>
      <c r="AP39" s="24"/>
    </row>
    <row r="40" spans="2:45" ht="10.5" customHeight="1" x14ac:dyDescent="0.25">
      <c r="B40" s="52"/>
      <c r="C40" s="52"/>
      <c r="D40" s="80" t="s">
        <v>264</v>
      </c>
      <c r="E40" s="37"/>
      <c r="F40" s="35"/>
      <c r="G40" s="37"/>
      <c r="H40" s="35"/>
      <c r="I40" s="37"/>
      <c r="J40" s="35"/>
      <c r="K40" s="37"/>
      <c r="L40" s="35"/>
      <c r="M40" s="37"/>
      <c r="N40" s="35"/>
      <c r="O40" s="37"/>
      <c r="P40" s="35"/>
      <c r="Q40" s="37"/>
      <c r="R40" s="35"/>
      <c r="S40" s="24"/>
      <c r="T40" s="35"/>
      <c r="U40" s="37"/>
      <c r="V40" s="35"/>
      <c r="W40" s="37"/>
      <c r="X40" s="31"/>
      <c r="Y40" s="37"/>
      <c r="Z40" s="31"/>
      <c r="AA40" s="37"/>
      <c r="AB40" s="85"/>
      <c r="AC40" s="37"/>
      <c r="AD40" s="85"/>
      <c r="AE40" s="37"/>
      <c r="AF40" s="85"/>
      <c r="AG40" s="37"/>
      <c r="AH40" s="85"/>
      <c r="AI40" s="37"/>
      <c r="AJ40" s="85"/>
      <c r="AK40" s="37"/>
      <c r="AL40" s="85"/>
      <c r="AM40" s="37"/>
      <c r="AN40" s="85"/>
      <c r="AO40" s="52"/>
      <c r="AP40" s="80" t="s">
        <v>547</v>
      </c>
      <c r="AR40" s="101"/>
    </row>
    <row r="41" spans="2:45" ht="10.5" customHeight="1" x14ac:dyDescent="0.25">
      <c r="B41" s="52"/>
      <c r="C41" s="52"/>
      <c r="D41" s="80" t="s">
        <v>265</v>
      </c>
      <c r="E41" s="37"/>
      <c r="F41" s="35"/>
      <c r="G41" s="37"/>
      <c r="H41" s="35"/>
      <c r="I41" s="37"/>
      <c r="J41" s="35"/>
      <c r="K41" s="37"/>
      <c r="L41" s="35"/>
      <c r="M41" s="37"/>
      <c r="N41" s="35"/>
      <c r="O41" s="37"/>
      <c r="P41" s="35"/>
      <c r="Q41" s="37"/>
      <c r="R41" s="35"/>
      <c r="S41" s="24"/>
      <c r="T41" s="35"/>
      <c r="U41" s="37"/>
      <c r="V41" s="35"/>
      <c r="W41" s="37"/>
      <c r="X41" s="31"/>
      <c r="Y41" s="37"/>
      <c r="Z41" s="31"/>
      <c r="AA41" s="37"/>
      <c r="AB41" s="85"/>
      <c r="AC41" s="37"/>
      <c r="AD41" s="85"/>
      <c r="AE41" s="37"/>
      <c r="AF41" s="85"/>
      <c r="AG41" s="37"/>
      <c r="AH41" s="85"/>
      <c r="AI41" s="37"/>
      <c r="AJ41" s="85"/>
      <c r="AK41" s="37"/>
      <c r="AL41" s="85"/>
      <c r="AM41" s="37"/>
      <c r="AN41" s="85"/>
      <c r="AO41" s="52"/>
      <c r="AP41" s="80"/>
    </row>
    <row r="42" spans="2:45" ht="10.5" customHeight="1" x14ac:dyDescent="0.25">
      <c r="B42" s="52">
        <v>15</v>
      </c>
      <c r="C42" s="52"/>
      <c r="D42" s="24" t="s">
        <v>266</v>
      </c>
      <c r="E42" s="37">
        <v>6275.4</v>
      </c>
      <c r="F42" s="35"/>
      <c r="G42" s="37">
        <v>6435.4</v>
      </c>
      <c r="H42" s="35"/>
      <c r="I42" s="37">
        <v>6493.4</v>
      </c>
      <c r="J42" s="35"/>
      <c r="K42" s="37">
        <v>6541.4</v>
      </c>
      <c r="L42" s="35"/>
      <c r="M42" s="37">
        <v>6589.4</v>
      </c>
      <c r="N42" s="35"/>
      <c r="O42" s="37">
        <v>6690.4</v>
      </c>
      <c r="P42" s="35"/>
      <c r="Q42" s="37">
        <v>6735.2</v>
      </c>
      <c r="R42" s="35"/>
      <c r="S42" s="37">
        <v>6748.2</v>
      </c>
      <c r="T42" s="35"/>
      <c r="U42" s="37">
        <v>6774.2</v>
      </c>
      <c r="V42" s="35"/>
      <c r="W42" s="37">
        <v>7001.2</v>
      </c>
      <c r="X42" s="31"/>
      <c r="Y42" s="37">
        <v>7007.2</v>
      </c>
      <c r="Z42" s="31"/>
      <c r="AA42" s="37">
        <v>7053.2</v>
      </c>
      <c r="AB42" s="85"/>
      <c r="AC42" s="37">
        <v>6963.2</v>
      </c>
      <c r="AD42" s="85"/>
      <c r="AE42" s="37">
        <v>7172.2</v>
      </c>
      <c r="AF42" s="85"/>
      <c r="AG42" s="37">
        <v>7202.2</v>
      </c>
      <c r="AH42" s="85"/>
      <c r="AI42" s="37"/>
      <c r="AJ42" s="85"/>
      <c r="AK42" s="37"/>
      <c r="AL42" s="85"/>
      <c r="AM42" s="37"/>
      <c r="AN42" s="85"/>
      <c r="AO42" s="52"/>
      <c r="AP42" s="24" t="s">
        <v>267</v>
      </c>
    </row>
    <row r="43" spans="2:45" ht="10.5" customHeight="1" x14ac:dyDescent="0.25">
      <c r="B43" s="52"/>
      <c r="C43" s="52"/>
      <c r="D43" s="24"/>
      <c r="E43" s="37"/>
      <c r="F43" s="35"/>
      <c r="G43" s="37"/>
      <c r="H43" s="35"/>
      <c r="I43" s="37"/>
      <c r="J43" s="35"/>
      <c r="K43" s="37"/>
      <c r="L43" s="35"/>
      <c r="M43" s="37"/>
      <c r="N43" s="35"/>
      <c r="O43" s="37"/>
      <c r="P43" s="35"/>
      <c r="Q43" s="37"/>
      <c r="R43" s="35"/>
      <c r="S43" s="24"/>
      <c r="T43" s="35"/>
      <c r="U43" s="37"/>
      <c r="V43" s="35"/>
      <c r="W43" s="37"/>
      <c r="X43" s="31"/>
      <c r="Y43" s="37"/>
      <c r="Z43" s="31"/>
      <c r="AA43" s="37"/>
      <c r="AB43" s="85"/>
      <c r="AC43" s="37"/>
      <c r="AD43" s="85"/>
      <c r="AE43" s="37"/>
      <c r="AF43" s="85"/>
      <c r="AG43" s="37"/>
      <c r="AH43" s="85"/>
      <c r="AI43" s="37"/>
      <c r="AJ43" s="85"/>
      <c r="AK43" s="37"/>
      <c r="AL43" s="85"/>
      <c r="AM43" s="37"/>
      <c r="AN43" s="85"/>
      <c r="AO43" s="52"/>
      <c r="AP43" s="24" t="s">
        <v>268</v>
      </c>
    </row>
    <row r="44" spans="2:45" ht="10.5" customHeight="1" x14ac:dyDescent="0.25">
      <c r="B44" s="52">
        <v>16</v>
      </c>
      <c r="C44" s="52"/>
      <c r="D44" s="24" t="s">
        <v>269</v>
      </c>
      <c r="E44" s="37">
        <v>7507.5</v>
      </c>
      <c r="F44" s="35"/>
      <c r="G44" s="37">
        <v>7547.5</v>
      </c>
      <c r="H44" s="35"/>
      <c r="I44" s="37">
        <v>7569.5</v>
      </c>
      <c r="J44" s="35"/>
      <c r="K44" s="37">
        <v>7681.8</v>
      </c>
      <c r="L44" s="35"/>
      <c r="M44" s="37">
        <v>7674.8</v>
      </c>
      <c r="N44" s="35"/>
      <c r="O44" s="37">
        <v>7774.8</v>
      </c>
      <c r="P44" s="35"/>
      <c r="Q44" s="37">
        <v>7727.8</v>
      </c>
      <c r="R44" s="35"/>
      <c r="S44" s="37">
        <v>7846.8</v>
      </c>
      <c r="T44" s="35"/>
      <c r="U44" s="37">
        <v>7839.8</v>
      </c>
      <c r="V44" s="35"/>
      <c r="W44" s="37">
        <v>7827.8</v>
      </c>
      <c r="X44" s="31"/>
      <c r="Y44" s="37">
        <v>7837.8</v>
      </c>
      <c r="Z44" s="31"/>
      <c r="AA44" s="37">
        <v>7877.8</v>
      </c>
      <c r="AB44" s="85"/>
      <c r="AC44" s="37">
        <v>7907.8</v>
      </c>
      <c r="AD44" s="85"/>
      <c r="AE44" s="37">
        <v>7902.8</v>
      </c>
      <c r="AF44" s="85"/>
      <c r="AG44" s="37">
        <v>7935.8</v>
      </c>
      <c r="AH44" s="85"/>
      <c r="AI44" s="37"/>
      <c r="AJ44" s="85"/>
      <c r="AK44" s="37"/>
      <c r="AL44" s="85"/>
      <c r="AM44" s="37"/>
      <c r="AN44" s="85"/>
      <c r="AO44" s="52"/>
      <c r="AP44" s="24" t="s">
        <v>270</v>
      </c>
    </row>
    <row r="45" spans="2:45" ht="10.5" customHeight="1" x14ac:dyDescent="0.25">
      <c r="B45" s="52">
        <v>17</v>
      </c>
      <c r="C45" s="52"/>
      <c r="D45" s="24" t="s">
        <v>271</v>
      </c>
      <c r="E45" s="92" t="s">
        <v>90</v>
      </c>
      <c r="F45" s="35"/>
      <c r="G45" s="92" t="s">
        <v>90</v>
      </c>
      <c r="H45" s="35"/>
      <c r="I45" s="92" t="s">
        <v>90</v>
      </c>
      <c r="J45" s="35"/>
      <c r="K45" s="92" t="s">
        <v>90</v>
      </c>
      <c r="L45" s="35"/>
      <c r="M45" s="92" t="s">
        <v>90</v>
      </c>
      <c r="N45" s="35"/>
      <c r="O45" s="92" t="s">
        <v>90</v>
      </c>
      <c r="P45" s="35"/>
      <c r="Q45" s="92" t="s">
        <v>90</v>
      </c>
      <c r="R45" s="35"/>
      <c r="S45" s="92" t="s">
        <v>90</v>
      </c>
      <c r="T45" s="35"/>
      <c r="U45" s="92" t="s">
        <v>90</v>
      </c>
      <c r="V45" s="35"/>
      <c r="W45" s="92" t="s">
        <v>90</v>
      </c>
      <c r="X45" s="31"/>
      <c r="Y45" s="37">
        <v>177</v>
      </c>
      <c r="Z45" s="31"/>
      <c r="AA45" s="37">
        <v>177</v>
      </c>
      <c r="AB45" s="85"/>
      <c r="AC45" s="37">
        <v>423</v>
      </c>
      <c r="AD45" s="85"/>
      <c r="AE45" s="37">
        <v>573</v>
      </c>
      <c r="AF45" s="85"/>
      <c r="AG45" s="37">
        <v>540.01700000000005</v>
      </c>
      <c r="AH45" s="85"/>
      <c r="AI45" s="37"/>
      <c r="AJ45" s="85"/>
      <c r="AK45" s="37"/>
      <c r="AL45" s="85"/>
      <c r="AM45" s="37"/>
      <c r="AN45" s="85"/>
      <c r="AO45" s="52"/>
      <c r="AP45" s="24" t="s">
        <v>272</v>
      </c>
    </row>
    <row r="46" spans="2:45" ht="6" customHeight="1" x14ac:dyDescent="0.25">
      <c r="B46" s="44"/>
      <c r="C46" s="44"/>
      <c r="D46" s="87"/>
      <c r="E46" s="88"/>
      <c r="F46" s="89"/>
      <c r="G46" s="88"/>
      <c r="H46" s="89"/>
      <c r="I46" s="88"/>
      <c r="J46" s="89"/>
      <c r="K46" s="88"/>
      <c r="L46" s="89"/>
      <c r="M46" s="88"/>
      <c r="N46" s="89"/>
      <c r="O46" s="88"/>
      <c r="P46" s="89"/>
      <c r="Q46" s="88"/>
      <c r="R46" s="89"/>
      <c r="S46" s="87"/>
      <c r="T46" s="89"/>
      <c r="U46" s="88"/>
      <c r="V46" s="89"/>
      <c r="W46" s="88"/>
      <c r="X46" s="50"/>
      <c r="Y46" s="88"/>
      <c r="Z46" s="50"/>
      <c r="AA46" s="88"/>
      <c r="AB46" s="91"/>
      <c r="AC46" s="88"/>
      <c r="AD46" s="91"/>
      <c r="AE46" s="88"/>
      <c r="AF46" s="91"/>
      <c r="AG46" s="88"/>
      <c r="AH46" s="91"/>
      <c r="AI46" s="88"/>
      <c r="AJ46" s="91"/>
      <c r="AK46" s="88"/>
      <c r="AL46" s="91"/>
      <c r="AM46" s="88"/>
      <c r="AN46" s="91"/>
      <c r="AO46" s="44"/>
      <c r="AP46" s="87"/>
    </row>
    <row r="47" spans="2:45" ht="6" customHeight="1" x14ac:dyDescent="0.25">
      <c r="B47" s="52"/>
      <c r="C47" s="52"/>
      <c r="D47" s="24"/>
      <c r="E47" s="37"/>
      <c r="F47" s="35"/>
      <c r="G47" s="37"/>
      <c r="H47" s="35"/>
      <c r="I47" s="37"/>
      <c r="J47" s="35"/>
      <c r="K47" s="37"/>
      <c r="L47" s="35"/>
      <c r="M47" s="37"/>
      <c r="N47" s="35"/>
      <c r="O47" s="37"/>
      <c r="P47" s="35"/>
      <c r="Q47" s="37"/>
      <c r="R47" s="35"/>
      <c r="S47" s="24"/>
      <c r="T47" s="35"/>
      <c r="U47" s="37"/>
      <c r="V47" s="35"/>
      <c r="W47" s="37"/>
      <c r="X47" s="31"/>
      <c r="Y47" s="37"/>
      <c r="Z47" s="31"/>
      <c r="AA47" s="37"/>
      <c r="AB47" s="85"/>
      <c r="AC47" s="37"/>
      <c r="AD47" s="85"/>
      <c r="AE47" s="37"/>
      <c r="AF47" s="85"/>
      <c r="AG47" s="37"/>
      <c r="AH47" s="85"/>
      <c r="AI47" s="37"/>
      <c r="AJ47" s="85"/>
      <c r="AK47" s="37"/>
      <c r="AL47" s="85"/>
      <c r="AM47" s="37"/>
      <c r="AN47" s="85"/>
      <c r="AO47" s="52"/>
      <c r="AP47" s="24"/>
    </row>
    <row r="48" spans="2:45" ht="10.5" customHeight="1" x14ac:dyDescent="0.25">
      <c r="B48" s="52"/>
      <c r="C48" s="52"/>
      <c r="D48" s="80" t="s">
        <v>122</v>
      </c>
      <c r="E48" s="37"/>
      <c r="F48" s="35"/>
      <c r="G48" s="37"/>
      <c r="H48" s="35"/>
      <c r="I48" s="37"/>
      <c r="J48" s="35"/>
      <c r="K48" s="37"/>
      <c r="L48" s="35"/>
      <c r="M48" s="37"/>
      <c r="N48" s="35"/>
      <c r="O48" s="37"/>
      <c r="P48" s="35"/>
      <c r="Q48" s="37"/>
      <c r="R48" s="35"/>
      <c r="S48" s="24"/>
      <c r="T48" s="35"/>
      <c r="U48" s="37"/>
      <c r="V48" s="35"/>
      <c r="W48" s="37"/>
      <c r="X48" s="31"/>
      <c r="Y48" s="37"/>
      <c r="Z48" s="31"/>
      <c r="AA48" s="37"/>
      <c r="AB48" s="85"/>
      <c r="AC48" s="37"/>
      <c r="AD48" s="85"/>
      <c r="AE48" s="37"/>
      <c r="AF48" s="85"/>
      <c r="AG48" s="37"/>
      <c r="AH48" s="85"/>
      <c r="AI48" s="37"/>
      <c r="AJ48" s="85"/>
      <c r="AK48" s="37"/>
      <c r="AL48" s="85"/>
      <c r="AM48" s="37"/>
      <c r="AN48" s="85"/>
      <c r="AO48" s="52"/>
      <c r="AP48" s="80" t="s">
        <v>137</v>
      </c>
    </row>
    <row r="49" spans="2:42" ht="10.5" customHeight="1" x14ac:dyDescent="0.25">
      <c r="B49" s="52">
        <v>18</v>
      </c>
      <c r="C49" s="52"/>
      <c r="D49" s="24" t="s">
        <v>273</v>
      </c>
      <c r="E49" s="37">
        <v>2934</v>
      </c>
      <c r="F49" s="52"/>
      <c r="G49" s="37">
        <v>2939</v>
      </c>
      <c r="H49" s="52"/>
      <c r="I49" s="37">
        <v>2977</v>
      </c>
      <c r="J49" s="52"/>
      <c r="K49" s="37">
        <v>2988</v>
      </c>
      <c r="L49" s="52"/>
      <c r="M49" s="37">
        <v>3007</v>
      </c>
      <c r="N49" s="52"/>
      <c r="O49" s="37">
        <v>3017</v>
      </c>
      <c r="P49" s="52"/>
      <c r="Q49" s="37">
        <v>3026</v>
      </c>
      <c r="R49" s="52"/>
      <c r="S49" s="37">
        <v>3032</v>
      </c>
      <c r="T49" s="35"/>
      <c r="U49" s="37">
        <v>3033</v>
      </c>
      <c r="V49" s="52"/>
      <c r="W49" s="37">
        <v>3048</v>
      </c>
      <c r="X49" s="31"/>
      <c r="Y49" s="37">
        <v>3056</v>
      </c>
      <c r="Z49" s="31"/>
      <c r="AA49" s="37">
        <v>3062</v>
      </c>
      <c r="AB49" s="85"/>
      <c r="AC49" s="37">
        <v>3086</v>
      </c>
      <c r="AD49" s="85"/>
      <c r="AE49" s="37">
        <v>3091</v>
      </c>
      <c r="AF49" s="85"/>
      <c r="AG49" s="37">
        <v>3085</v>
      </c>
      <c r="AH49" s="85"/>
      <c r="AI49" s="37"/>
      <c r="AJ49" s="85"/>
      <c r="AK49" s="37"/>
      <c r="AL49" s="85"/>
      <c r="AM49" s="37"/>
      <c r="AN49" s="85"/>
      <c r="AO49" s="52"/>
      <c r="AP49" s="24" t="s">
        <v>274</v>
      </c>
    </row>
    <row r="50" spans="2:42" ht="10.5" customHeight="1" x14ac:dyDescent="0.25">
      <c r="B50" s="52">
        <v>19</v>
      </c>
      <c r="C50" s="52"/>
      <c r="D50" s="24" t="s">
        <v>275</v>
      </c>
      <c r="E50" s="37">
        <v>10159</v>
      </c>
      <c r="F50" s="52"/>
      <c r="G50" s="37">
        <v>9957</v>
      </c>
      <c r="H50" s="52"/>
      <c r="I50" s="37">
        <v>9820</v>
      </c>
      <c r="J50" s="52"/>
      <c r="K50" s="37">
        <v>9740</v>
      </c>
      <c r="L50" s="52"/>
      <c r="M50" s="37">
        <v>9722</v>
      </c>
      <c r="N50" s="52"/>
      <c r="O50" s="37">
        <v>9643</v>
      </c>
      <c r="P50" s="52"/>
      <c r="Q50" s="37">
        <v>9581</v>
      </c>
      <c r="R50" s="52"/>
      <c r="S50" s="37">
        <v>8151</v>
      </c>
      <c r="T50" s="35"/>
      <c r="U50" s="37">
        <v>8054</v>
      </c>
      <c r="V50" s="52"/>
      <c r="W50" s="37">
        <v>7793</v>
      </c>
      <c r="X50" s="31"/>
      <c r="Y50" s="37">
        <v>7652</v>
      </c>
      <c r="Z50" s="31"/>
      <c r="AA50" s="37">
        <v>7577</v>
      </c>
      <c r="AB50" s="31"/>
      <c r="AC50" s="37">
        <v>7380</v>
      </c>
      <c r="AD50" s="85"/>
      <c r="AE50" s="37">
        <v>7354</v>
      </c>
      <c r="AF50" s="85"/>
      <c r="AG50" s="37">
        <v>7293</v>
      </c>
      <c r="AH50" s="85"/>
      <c r="AI50" s="37"/>
      <c r="AJ50" s="85"/>
      <c r="AK50" s="37"/>
      <c r="AL50" s="85"/>
      <c r="AM50" s="37"/>
      <c r="AN50" s="85"/>
      <c r="AO50" s="52"/>
      <c r="AP50" s="24" t="s">
        <v>276</v>
      </c>
    </row>
    <row r="51" spans="2:42" ht="10.5" customHeight="1" x14ac:dyDescent="0.25">
      <c r="B51" s="52">
        <v>20</v>
      </c>
      <c r="C51" s="52"/>
      <c r="D51" s="26" t="s">
        <v>257</v>
      </c>
      <c r="E51" s="82">
        <v>13093</v>
      </c>
      <c r="F51" s="41"/>
      <c r="G51" s="82">
        <v>12896</v>
      </c>
      <c r="H51" s="41"/>
      <c r="I51" s="82">
        <v>12797</v>
      </c>
      <c r="J51" s="41"/>
      <c r="K51" s="82">
        <v>12728</v>
      </c>
      <c r="L51" s="41"/>
      <c r="M51" s="82">
        <v>12729</v>
      </c>
      <c r="N51" s="41"/>
      <c r="O51" s="82">
        <v>12660</v>
      </c>
      <c r="P51" s="41"/>
      <c r="Q51" s="82">
        <v>12607</v>
      </c>
      <c r="R51" s="41"/>
      <c r="S51" s="82">
        <v>11183</v>
      </c>
      <c r="T51" s="86"/>
      <c r="U51" s="82">
        <v>11087</v>
      </c>
      <c r="V51" s="41"/>
      <c r="W51" s="82">
        <v>10841</v>
      </c>
      <c r="X51" s="84"/>
      <c r="Y51" s="82">
        <v>10708</v>
      </c>
      <c r="Z51" s="84"/>
      <c r="AA51" s="82">
        <v>10639</v>
      </c>
      <c r="AB51" s="84"/>
      <c r="AC51" s="82">
        <v>10466</v>
      </c>
      <c r="AD51" s="85"/>
      <c r="AE51" s="82">
        <v>10445</v>
      </c>
      <c r="AF51" s="85"/>
      <c r="AG51" s="82">
        <v>10378</v>
      </c>
      <c r="AH51" s="85"/>
      <c r="AI51" s="82"/>
      <c r="AJ51" s="85"/>
      <c r="AK51" s="82"/>
      <c r="AL51" s="85"/>
      <c r="AM51" s="82"/>
      <c r="AN51" s="85"/>
      <c r="AO51" s="52"/>
      <c r="AP51" s="26" t="s">
        <v>98</v>
      </c>
    </row>
    <row r="52" spans="2:42" ht="10.5" customHeight="1" x14ac:dyDescent="0.25">
      <c r="B52" s="52">
        <v>21</v>
      </c>
      <c r="C52" s="52"/>
      <c r="D52" s="32" t="s">
        <v>277</v>
      </c>
      <c r="E52" s="37">
        <v>2249</v>
      </c>
      <c r="F52" s="52"/>
      <c r="G52" s="37">
        <v>2272</v>
      </c>
      <c r="H52" s="52"/>
      <c r="I52" s="37">
        <v>2319</v>
      </c>
      <c r="J52" s="52"/>
      <c r="K52" s="37">
        <v>2331</v>
      </c>
      <c r="L52" s="52"/>
      <c r="M52" s="37">
        <v>2356</v>
      </c>
      <c r="N52" s="52"/>
      <c r="O52" s="37">
        <v>2364</v>
      </c>
      <c r="P52" s="31" t="s">
        <v>93</v>
      </c>
      <c r="Q52" s="37">
        <v>2380</v>
      </c>
      <c r="R52" s="52"/>
      <c r="S52" s="37">
        <v>2397</v>
      </c>
      <c r="T52" s="35"/>
      <c r="U52" s="37">
        <v>2379</v>
      </c>
      <c r="V52" s="52"/>
      <c r="W52" s="37">
        <v>2357</v>
      </c>
      <c r="X52" s="31"/>
      <c r="Y52" s="37">
        <v>2353</v>
      </c>
      <c r="Z52" s="31"/>
      <c r="AA52" s="37">
        <v>2351</v>
      </c>
      <c r="AB52" s="31"/>
      <c r="AC52" s="37">
        <v>2344</v>
      </c>
      <c r="AD52" s="85"/>
      <c r="AE52" s="37">
        <v>2355</v>
      </c>
      <c r="AF52" s="31"/>
      <c r="AG52" s="37">
        <v>2357</v>
      </c>
      <c r="AH52" s="31"/>
      <c r="AI52" s="37"/>
      <c r="AJ52" s="31"/>
      <c r="AK52" s="37"/>
      <c r="AL52" s="31"/>
      <c r="AM52" s="37"/>
      <c r="AN52" s="31"/>
      <c r="AO52" s="52"/>
      <c r="AP52" s="32" t="s">
        <v>278</v>
      </c>
    </row>
    <row r="53" spans="2:42" ht="10.5" customHeight="1" x14ac:dyDescent="0.25">
      <c r="B53" s="52">
        <v>22</v>
      </c>
      <c r="C53" s="52"/>
      <c r="D53" s="32" t="s">
        <v>279</v>
      </c>
      <c r="E53" s="37">
        <v>785</v>
      </c>
      <c r="F53" s="52"/>
      <c r="G53" s="37">
        <v>828</v>
      </c>
      <c r="H53" s="52"/>
      <c r="I53" s="37">
        <v>857</v>
      </c>
      <c r="J53" s="52"/>
      <c r="K53" s="37">
        <v>857</v>
      </c>
      <c r="L53" s="52"/>
      <c r="M53" s="37">
        <v>866</v>
      </c>
      <c r="N53" s="52"/>
      <c r="O53" s="37">
        <v>863</v>
      </c>
      <c r="P53" s="31"/>
      <c r="Q53" s="37">
        <v>867</v>
      </c>
      <c r="R53" s="52"/>
      <c r="S53" s="24">
        <v>876</v>
      </c>
      <c r="T53" s="35"/>
      <c r="U53" s="37">
        <v>873</v>
      </c>
      <c r="V53" s="52"/>
      <c r="W53" s="37">
        <v>870</v>
      </c>
      <c r="X53" s="31"/>
      <c r="Y53" s="37">
        <v>871</v>
      </c>
      <c r="Z53" s="31"/>
      <c r="AA53" s="37">
        <v>864</v>
      </c>
      <c r="AB53" s="31"/>
      <c r="AC53" s="37">
        <v>851</v>
      </c>
      <c r="AD53" s="85"/>
      <c r="AE53" s="37">
        <v>845</v>
      </c>
      <c r="AF53" s="85"/>
      <c r="AG53" s="37">
        <v>836</v>
      </c>
      <c r="AH53" s="85"/>
      <c r="AI53" s="37"/>
      <c r="AJ53" s="85"/>
      <c r="AK53" s="37"/>
      <c r="AL53" s="85"/>
      <c r="AM53" s="37"/>
      <c r="AN53" s="85"/>
      <c r="AO53" s="52"/>
      <c r="AP53" s="32" t="s">
        <v>280</v>
      </c>
    </row>
    <row r="54" spans="2:42" ht="10.5" customHeight="1" x14ac:dyDescent="0.25">
      <c r="B54" s="52">
        <v>23</v>
      </c>
      <c r="C54" s="52"/>
      <c r="D54" s="32" t="s">
        <v>281</v>
      </c>
      <c r="E54" s="37">
        <v>1222</v>
      </c>
      <c r="F54" s="52"/>
      <c r="G54" s="37">
        <v>1343</v>
      </c>
      <c r="H54" s="52"/>
      <c r="I54" s="37">
        <v>1398</v>
      </c>
      <c r="J54" s="52"/>
      <c r="K54" s="37">
        <v>1398</v>
      </c>
      <c r="L54" s="52"/>
      <c r="M54" s="37">
        <v>1536</v>
      </c>
      <c r="N54" s="52"/>
      <c r="O54" s="37">
        <v>1568</v>
      </c>
      <c r="P54" s="52"/>
      <c r="Q54" s="37">
        <v>1563</v>
      </c>
      <c r="R54" s="52"/>
      <c r="S54" s="37">
        <v>1571</v>
      </c>
      <c r="T54" s="35"/>
      <c r="U54" s="37">
        <v>1554</v>
      </c>
      <c r="V54" s="52"/>
      <c r="W54" s="37">
        <v>1560</v>
      </c>
      <c r="X54" s="31"/>
      <c r="Y54" s="37">
        <v>1579</v>
      </c>
      <c r="Z54" s="31"/>
      <c r="AA54" s="37">
        <v>1575</v>
      </c>
      <c r="AB54" s="31"/>
      <c r="AC54" s="37">
        <v>1558</v>
      </c>
      <c r="AD54" s="85"/>
      <c r="AE54" s="37">
        <v>1549</v>
      </c>
      <c r="AF54" s="85"/>
      <c r="AG54" s="37">
        <v>1548</v>
      </c>
      <c r="AH54" s="85"/>
      <c r="AI54" s="37"/>
      <c r="AJ54" s="85"/>
      <c r="AK54" s="37"/>
      <c r="AL54" s="85"/>
      <c r="AM54" s="37"/>
      <c r="AN54" s="85"/>
      <c r="AO54" s="52"/>
      <c r="AP54" s="32" t="s">
        <v>778</v>
      </c>
    </row>
    <row r="55" spans="2:42" ht="10.5" customHeight="1" x14ac:dyDescent="0.25">
      <c r="B55" s="52">
        <v>24</v>
      </c>
      <c r="C55" s="52"/>
      <c r="D55" s="32" t="s">
        <v>282</v>
      </c>
      <c r="E55" s="37">
        <v>5903</v>
      </c>
      <c r="F55" s="52"/>
      <c r="G55" s="37">
        <v>5514</v>
      </c>
      <c r="H55" s="52"/>
      <c r="I55" s="37">
        <v>5246</v>
      </c>
      <c r="J55" s="52"/>
      <c r="K55" s="37">
        <v>5154</v>
      </c>
      <c r="L55" s="52"/>
      <c r="M55" s="37">
        <v>4964</v>
      </c>
      <c r="N55" s="52"/>
      <c r="O55" s="37">
        <v>4848</v>
      </c>
      <c r="P55" s="52"/>
      <c r="Q55" s="37">
        <v>4771</v>
      </c>
      <c r="R55" s="52"/>
      <c r="S55" s="37">
        <v>3307</v>
      </c>
      <c r="T55" s="35"/>
      <c r="U55" s="37">
        <v>3248</v>
      </c>
      <c r="V55" s="52"/>
      <c r="W55" s="37">
        <v>3006</v>
      </c>
      <c r="X55" s="35"/>
      <c r="Y55" s="37">
        <v>2849</v>
      </c>
      <c r="Z55" s="25"/>
      <c r="AA55" s="37">
        <v>2787</v>
      </c>
      <c r="AB55" s="31"/>
      <c r="AC55" s="37">
        <v>2627</v>
      </c>
      <c r="AD55" s="85"/>
      <c r="AE55" s="37">
        <v>2605</v>
      </c>
      <c r="AF55" s="85"/>
      <c r="AG55" s="37">
        <v>2552</v>
      </c>
      <c r="AH55" s="85"/>
      <c r="AI55" s="37"/>
      <c r="AJ55" s="85"/>
      <c r="AK55" s="37"/>
      <c r="AL55" s="85"/>
      <c r="AM55" s="37"/>
      <c r="AN55" s="85"/>
      <c r="AO55" s="52"/>
      <c r="AP55" s="32" t="s">
        <v>283</v>
      </c>
    </row>
    <row r="56" spans="2:42" ht="6" customHeight="1" x14ac:dyDescent="0.25">
      <c r="B56" s="44"/>
      <c r="C56" s="44"/>
      <c r="D56" s="45"/>
      <c r="E56" s="90"/>
      <c r="F56" s="44"/>
      <c r="G56" s="90"/>
      <c r="H56" s="44"/>
      <c r="I56" s="90"/>
      <c r="J56" s="44"/>
      <c r="K56" s="90"/>
      <c r="L56" s="44"/>
      <c r="M56" s="90"/>
      <c r="N56" s="44"/>
      <c r="O56" s="90"/>
      <c r="P56" s="44"/>
      <c r="Q56" s="90"/>
      <c r="R56" s="44"/>
      <c r="S56" s="90"/>
      <c r="T56" s="89"/>
      <c r="U56" s="90"/>
      <c r="V56" s="44"/>
      <c r="W56" s="88"/>
      <c r="X56" s="89"/>
      <c r="Y56" s="88"/>
      <c r="Z56" s="89"/>
      <c r="AA56" s="88"/>
      <c r="AB56" s="94"/>
      <c r="AC56" s="88"/>
      <c r="AD56" s="94"/>
      <c r="AE56" s="88"/>
      <c r="AF56" s="94"/>
      <c r="AG56" s="88"/>
      <c r="AH56" s="94"/>
      <c r="AI56" s="88"/>
      <c r="AJ56" s="94"/>
      <c r="AK56" s="88"/>
      <c r="AL56" s="94"/>
      <c r="AM56" s="88"/>
      <c r="AN56" s="94"/>
      <c r="AO56" s="44"/>
      <c r="AP56" s="45"/>
    </row>
    <row r="57" spans="2:42" ht="12.75" customHeight="1" x14ac:dyDescent="0.25">
      <c r="B57" s="95"/>
      <c r="C57" s="52"/>
      <c r="D57" s="32"/>
      <c r="E57" s="32"/>
      <c r="F57" s="32"/>
      <c r="G57" s="32"/>
      <c r="H57" s="32"/>
      <c r="I57" s="32"/>
      <c r="J57" s="32"/>
      <c r="K57" s="32"/>
      <c r="L57" s="32"/>
      <c r="M57" s="32"/>
      <c r="N57" s="32"/>
      <c r="O57" s="32"/>
      <c r="P57" s="32"/>
      <c r="Q57" s="32"/>
      <c r="R57" s="32"/>
      <c r="S57" s="52"/>
      <c r="T57" s="77"/>
      <c r="U57" s="52"/>
      <c r="V57" s="77"/>
      <c r="W57" s="52"/>
      <c r="X57" s="77"/>
      <c r="Y57" s="52"/>
      <c r="Z57" s="77"/>
      <c r="AA57" s="207"/>
      <c r="AB57" s="208"/>
      <c r="AC57" s="381"/>
      <c r="AD57" s="382"/>
      <c r="AE57" s="459"/>
      <c r="AF57" s="460"/>
      <c r="AG57" s="459"/>
      <c r="AH57" s="460"/>
      <c r="AI57" s="459"/>
      <c r="AJ57" s="460"/>
      <c r="AK57" s="459"/>
      <c r="AL57" s="460"/>
      <c r="AM57" s="52"/>
      <c r="AN57" s="77"/>
      <c r="AO57" s="52"/>
      <c r="AP57" s="32"/>
    </row>
    <row r="58" spans="2:42" ht="10.5" customHeight="1" x14ac:dyDescent="0.25">
      <c r="B58" s="52"/>
      <c r="C58" s="52"/>
      <c r="D58" s="24"/>
      <c r="E58" s="24"/>
      <c r="F58" s="24"/>
      <c r="G58" s="24"/>
      <c r="H58" s="24"/>
      <c r="I58" s="24"/>
      <c r="J58" s="24"/>
      <c r="K58" s="24"/>
      <c r="L58" s="24"/>
      <c r="M58" s="24"/>
      <c r="N58" s="24"/>
      <c r="O58" s="24"/>
      <c r="P58" s="24"/>
      <c r="Q58" s="24"/>
      <c r="R58" s="24"/>
      <c r="S58" s="25"/>
      <c r="T58" s="35"/>
      <c r="U58" s="25"/>
      <c r="V58" s="35"/>
      <c r="W58" s="24"/>
      <c r="X58" s="35"/>
      <c r="Y58" s="24"/>
      <c r="Z58" s="35"/>
      <c r="AA58" s="37"/>
      <c r="AC58" s="37"/>
      <c r="AE58" s="37"/>
      <c r="AG58" s="37"/>
      <c r="AI58" s="37"/>
      <c r="AK58" s="37"/>
      <c r="AM58" s="37"/>
      <c r="AO58" s="52"/>
      <c r="AP58" s="24"/>
    </row>
    <row r="59" spans="2:42" ht="14.25" customHeight="1" x14ac:dyDescent="0.25">
      <c r="B59" s="97"/>
      <c r="C59" s="646" t="s">
        <v>284</v>
      </c>
      <c r="D59" s="647"/>
      <c r="E59" s="638"/>
      <c r="F59" s="632"/>
      <c r="G59" s="638"/>
      <c r="H59" s="632"/>
      <c r="I59" s="638"/>
      <c r="J59" s="632"/>
      <c r="K59" s="638"/>
      <c r="L59" s="632"/>
      <c r="M59" s="638"/>
      <c r="N59" s="632"/>
      <c r="O59" s="638"/>
      <c r="P59" s="632"/>
      <c r="Q59" s="638"/>
      <c r="R59" s="632"/>
      <c r="S59" s="638"/>
      <c r="T59" s="632"/>
      <c r="U59" s="638"/>
      <c r="V59" s="632"/>
      <c r="W59" s="638"/>
      <c r="X59" s="632"/>
      <c r="Y59" s="638"/>
      <c r="Z59" s="632"/>
      <c r="AA59" s="638"/>
      <c r="AB59" s="632"/>
      <c r="AC59" s="638"/>
      <c r="AD59" s="632"/>
      <c r="AE59" s="638"/>
      <c r="AF59" s="632"/>
      <c r="AG59" s="638"/>
      <c r="AH59" s="632"/>
      <c r="AI59" s="638"/>
      <c r="AJ59" s="632"/>
      <c r="AK59" s="638"/>
      <c r="AL59" s="632"/>
      <c r="AM59" s="638"/>
      <c r="AN59" s="632"/>
      <c r="AO59" s="646" t="s">
        <v>285</v>
      </c>
      <c r="AP59" s="647"/>
    </row>
    <row r="60" spans="2:42" ht="4.5" customHeight="1" x14ac:dyDescent="0.25">
      <c r="B60" s="52"/>
      <c r="C60" s="52"/>
      <c r="D60" s="13"/>
      <c r="E60" s="52"/>
      <c r="F60" s="77"/>
      <c r="G60" s="52"/>
      <c r="H60" s="77"/>
      <c r="I60" s="52"/>
      <c r="J60" s="77"/>
      <c r="K60" s="52"/>
      <c r="L60" s="77"/>
      <c r="M60" s="52"/>
      <c r="N60" s="77"/>
      <c r="O60" s="52"/>
      <c r="P60" s="77"/>
      <c r="Q60" s="52"/>
      <c r="R60" s="77"/>
      <c r="S60" s="52"/>
      <c r="T60" s="81"/>
      <c r="U60" s="52"/>
      <c r="V60" s="77"/>
      <c r="W60" s="52"/>
      <c r="X60" s="77"/>
      <c r="Y60" s="52"/>
      <c r="Z60" s="77"/>
      <c r="AA60" s="207"/>
      <c r="AB60" s="208"/>
      <c r="AC60" s="381"/>
      <c r="AD60" s="382"/>
      <c r="AE60" s="459"/>
      <c r="AF60" s="460"/>
      <c r="AG60" s="459"/>
      <c r="AH60" s="460"/>
      <c r="AI60" s="459"/>
      <c r="AJ60" s="460"/>
      <c r="AK60" s="459"/>
      <c r="AL60" s="460"/>
      <c r="AM60" s="52"/>
      <c r="AN60" s="77"/>
      <c r="AO60" s="52"/>
      <c r="AP60" s="13"/>
    </row>
    <row r="61" spans="2:42" ht="10.5" customHeight="1" x14ac:dyDescent="0.25">
      <c r="B61" s="52"/>
      <c r="C61" s="52"/>
      <c r="D61" s="80" t="s">
        <v>286</v>
      </c>
      <c r="E61" s="24"/>
      <c r="F61" s="25"/>
      <c r="G61" s="24"/>
      <c r="H61" s="25"/>
      <c r="I61" s="24"/>
      <c r="J61" s="25"/>
      <c r="K61" s="24"/>
      <c r="L61" s="25"/>
      <c r="M61" s="24"/>
      <c r="N61" s="25"/>
      <c r="O61" s="24"/>
      <c r="P61" s="25"/>
      <c r="Q61" s="24"/>
      <c r="R61" s="25"/>
      <c r="S61" s="25"/>
      <c r="T61" s="25"/>
      <c r="U61" s="25"/>
      <c r="V61" s="25"/>
      <c r="W61" s="24"/>
      <c r="X61" s="25"/>
      <c r="Y61" s="24"/>
      <c r="Z61" s="25"/>
      <c r="AA61" s="37"/>
      <c r="AB61" s="81"/>
      <c r="AC61" s="37"/>
      <c r="AD61" s="81"/>
      <c r="AE61" s="37"/>
      <c r="AF61" s="81"/>
      <c r="AG61" s="37"/>
      <c r="AH61" s="81"/>
      <c r="AI61" s="37"/>
      <c r="AJ61" s="81"/>
      <c r="AK61" s="37"/>
      <c r="AL61" s="81"/>
      <c r="AM61" s="37"/>
      <c r="AN61" s="81"/>
      <c r="AO61" s="52"/>
      <c r="AP61" s="80" t="s">
        <v>287</v>
      </c>
    </row>
    <row r="62" spans="2:42" ht="10.5" customHeight="1" x14ac:dyDescent="0.25">
      <c r="B62" s="52">
        <v>25</v>
      </c>
      <c r="C62" s="52"/>
      <c r="D62" s="24" t="s">
        <v>288</v>
      </c>
      <c r="E62" s="37">
        <v>4983.3</v>
      </c>
      <c r="F62" s="25"/>
      <c r="G62" s="37">
        <v>5153.6000000000004</v>
      </c>
      <c r="H62" s="25"/>
      <c r="I62" s="37">
        <v>6101.4</v>
      </c>
      <c r="J62" s="25"/>
      <c r="K62" s="37">
        <v>5952.2</v>
      </c>
      <c r="L62" s="25"/>
      <c r="M62" s="37">
        <v>8600.6</v>
      </c>
      <c r="N62" s="25"/>
      <c r="O62" s="37">
        <v>10435.200000000001</v>
      </c>
      <c r="P62" s="25"/>
      <c r="Q62" s="37">
        <v>9818.7000000000007</v>
      </c>
      <c r="R62" s="25"/>
      <c r="S62" s="37">
        <v>11594.6</v>
      </c>
      <c r="T62" s="25"/>
      <c r="U62" s="37">
        <v>12685.7</v>
      </c>
      <c r="V62" s="25"/>
      <c r="W62" s="37">
        <v>14001.7</v>
      </c>
      <c r="X62" s="25"/>
      <c r="Y62" s="37">
        <v>13672.8</v>
      </c>
      <c r="Z62" s="25"/>
      <c r="AA62" s="37">
        <v>12642.6</v>
      </c>
      <c r="AB62" s="84" t="s">
        <v>93</v>
      </c>
      <c r="AC62" s="37">
        <v>11596.5</v>
      </c>
      <c r="AD62" s="84" t="s">
        <v>93</v>
      </c>
      <c r="AE62" s="37">
        <v>9551</v>
      </c>
      <c r="AF62" s="84" t="s">
        <v>93</v>
      </c>
      <c r="AG62" s="37">
        <v>10802</v>
      </c>
      <c r="AH62" s="81"/>
      <c r="AI62" s="37"/>
      <c r="AJ62" s="81"/>
      <c r="AK62" s="37"/>
      <c r="AL62" s="81"/>
      <c r="AM62" s="37"/>
      <c r="AN62" s="81"/>
      <c r="AO62" s="52"/>
      <c r="AP62" s="24" t="s">
        <v>289</v>
      </c>
    </row>
    <row r="63" spans="2:42" ht="10.5" customHeight="1" x14ac:dyDescent="0.25">
      <c r="B63" s="52">
        <v>26</v>
      </c>
      <c r="C63" s="52"/>
      <c r="D63" s="24" t="s">
        <v>290</v>
      </c>
      <c r="E63" s="212" t="s">
        <v>91</v>
      </c>
      <c r="F63" s="212"/>
      <c r="G63" s="212" t="s">
        <v>91</v>
      </c>
      <c r="H63" s="212"/>
      <c r="I63" s="212" t="s">
        <v>91</v>
      </c>
      <c r="J63" s="212"/>
      <c r="K63" s="212" t="s">
        <v>91</v>
      </c>
      <c r="L63" s="92"/>
      <c r="M63" s="37">
        <v>1378.8</v>
      </c>
      <c r="N63" s="92"/>
      <c r="O63" s="37">
        <v>1639</v>
      </c>
      <c r="P63" s="92"/>
      <c r="Q63" s="37">
        <v>1752.8</v>
      </c>
      <c r="R63" s="92"/>
      <c r="S63" s="37">
        <v>1782</v>
      </c>
      <c r="T63" s="92"/>
      <c r="U63" s="37">
        <v>2087.5</v>
      </c>
      <c r="V63" s="92"/>
      <c r="W63" s="37">
        <v>2224</v>
      </c>
      <c r="X63" s="92"/>
      <c r="Y63" s="37">
        <v>2133.4</v>
      </c>
      <c r="Z63" s="92"/>
      <c r="AA63" s="37">
        <v>1696.8</v>
      </c>
      <c r="AB63" s="84"/>
      <c r="AC63" s="37">
        <v>2074.1999999999998</v>
      </c>
      <c r="AD63" s="84"/>
      <c r="AE63" s="37">
        <v>2472.6</v>
      </c>
      <c r="AF63" s="84"/>
      <c r="AG63" s="37">
        <v>2667.9</v>
      </c>
      <c r="AH63" s="92"/>
      <c r="AI63" s="37"/>
      <c r="AJ63" s="92"/>
      <c r="AK63" s="37"/>
      <c r="AL63" s="92"/>
      <c r="AM63" s="37"/>
      <c r="AN63" s="92"/>
      <c r="AO63" s="52"/>
      <c r="AP63" s="217" t="s">
        <v>291</v>
      </c>
    </row>
    <row r="64" spans="2:42" ht="10.5" customHeight="1" x14ac:dyDescent="0.25">
      <c r="B64" s="52">
        <v>27</v>
      </c>
      <c r="C64" s="52"/>
      <c r="D64" s="24" t="s">
        <v>292</v>
      </c>
      <c r="E64" s="37">
        <v>2576</v>
      </c>
      <c r="F64" s="25"/>
      <c r="G64" s="37">
        <v>2783.9</v>
      </c>
      <c r="H64" s="25"/>
      <c r="I64" s="37">
        <v>3407.3</v>
      </c>
      <c r="J64" s="25"/>
      <c r="K64" s="37">
        <v>4155.1000000000004</v>
      </c>
      <c r="L64" s="25"/>
      <c r="M64" s="266">
        <v>2885.35</v>
      </c>
      <c r="N64" s="25"/>
      <c r="O64" s="37">
        <v>2912.0129999999999</v>
      </c>
      <c r="P64" s="25"/>
      <c r="Q64" s="37">
        <v>2961.6</v>
      </c>
      <c r="R64" s="25"/>
      <c r="S64" s="37">
        <v>3213.2</v>
      </c>
      <c r="T64" s="25"/>
      <c r="U64" s="37">
        <v>3665.8</v>
      </c>
      <c r="V64" s="25"/>
      <c r="W64" s="37">
        <v>4040.2</v>
      </c>
      <c r="X64" s="25"/>
      <c r="Y64" s="37">
        <v>4771</v>
      </c>
      <c r="Z64" s="25"/>
      <c r="AA64" s="37">
        <v>5075.7</v>
      </c>
      <c r="AB64" s="84"/>
      <c r="AC64" s="37">
        <v>5335.7</v>
      </c>
      <c r="AD64" s="84"/>
      <c r="AE64" s="37">
        <v>5523.9</v>
      </c>
      <c r="AF64" s="84"/>
      <c r="AG64" s="37">
        <v>6215.9</v>
      </c>
      <c r="AH64" s="81"/>
      <c r="AI64" s="37"/>
      <c r="AJ64" s="81"/>
      <c r="AK64" s="37"/>
      <c r="AL64" s="81"/>
      <c r="AM64" s="37"/>
      <c r="AN64" s="81"/>
      <c r="AO64" s="52"/>
      <c r="AP64" s="24" t="s">
        <v>293</v>
      </c>
    </row>
    <row r="65" spans="2:42" s="232" customFormat="1" ht="10.5" customHeight="1" x14ac:dyDescent="0.25">
      <c r="B65" s="270">
        <v>28</v>
      </c>
      <c r="C65" s="270"/>
      <c r="D65" s="26" t="s">
        <v>257</v>
      </c>
      <c r="E65" s="82">
        <v>7559.3</v>
      </c>
      <c r="F65" s="82"/>
      <c r="G65" s="82">
        <v>7937.5</v>
      </c>
      <c r="H65" s="82"/>
      <c r="I65" s="82">
        <v>9508.7000000000007</v>
      </c>
      <c r="J65" s="82"/>
      <c r="K65" s="82">
        <v>10107.299999999999</v>
      </c>
      <c r="L65" s="273"/>
      <c r="M65" s="82">
        <v>12864.75</v>
      </c>
      <c r="N65" s="82"/>
      <c r="O65" s="82">
        <v>14986.213</v>
      </c>
      <c r="P65" s="82"/>
      <c r="Q65" s="82">
        <v>14533.1</v>
      </c>
      <c r="R65" s="82"/>
      <c r="S65" s="82">
        <v>16589.8</v>
      </c>
      <c r="T65" s="82"/>
      <c r="U65" s="82">
        <v>18439</v>
      </c>
      <c r="V65" s="82"/>
      <c r="W65" s="82">
        <v>20265.900000000001</v>
      </c>
      <c r="X65" s="82"/>
      <c r="Y65" s="82">
        <v>20577.199999999997</v>
      </c>
      <c r="Z65" s="82"/>
      <c r="AA65" s="82">
        <v>19415.099999999999</v>
      </c>
      <c r="AB65" s="84" t="s">
        <v>93</v>
      </c>
      <c r="AC65" s="82">
        <v>19006.400000000001</v>
      </c>
      <c r="AD65" s="84" t="s">
        <v>93</v>
      </c>
      <c r="AE65" s="82">
        <v>17547.5</v>
      </c>
      <c r="AF65" s="84" t="s">
        <v>93</v>
      </c>
      <c r="AG65" s="82">
        <v>19685.8</v>
      </c>
      <c r="AH65" s="81"/>
      <c r="AI65" s="82"/>
      <c r="AJ65" s="81"/>
      <c r="AK65" s="82"/>
      <c r="AL65" s="81"/>
      <c r="AM65" s="82"/>
      <c r="AN65" s="81"/>
      <c r="AO65" s="270"/>
      <c r="AP65" s="272" t="s">
        <v>98</v>
      </c>
    </row>
    <row r="66" spans="2:42" ht="6" customHeight="1" x14ac:dyDescent="0.25">
      <c r="B66" s="44"/>
      <c r="C66" s="44"/>
      <c r="D66" s="87"/>
      <c r="E66" s="88"/>
      <c r="F66" s="51"/>
      <c r="G66" s="88"/>
      <c r="H66" s="51"/>
      <c r="I66" s="88"/>
      <c r="J66" s="51"/>
      <c r="K66" s="88"/>
      <c r="L66" s="51"/>
      <c r="M66" s="88"/>
      <c r="N66" s="51"/>
      <c r="O66" s="88"/>
      <c r="P66" s="51"/>
      <c r="Q66" s="88"/>
      <c r="R66" s="51"/>
      <c r="S66" s="88"/>
      <c r="T66" s="51"/>
      <c r="U66" s="88"/>
      <c r="V66" s="51"/>
      <c r="W66" s="88"/>
      <c r="X66" s="51"/>
      <c r="Y66" s="88"/>
      <c r="Z66" s="51"/>
      <c r="AA66" s="88"/>
      <c r="AB66" s="99"/>
      <c r="AC66" s="88"/>
      <c r="AD66" s="99"/>
      <c r="AE66" s="88"/>
      <c r="AF66" s="99"/>
      <c r="AG66" s="88"/>
      <c r="AH66" s="99"/>
      <c r="AI66" s="88"/>
      <c r="AJ66" s="99"/>
      <c r="AK66" s="88"/>
      <c r="AL66" s="99"/>
      <c r="AM66" s="88"/>
      <c r="AN66" s="99"/>
      <c r="AO66" s="44"/>
      <c r="AP66" s="87"/>
    </row>
    <row r="67" spans="2:42" ht="6" customHeight="1" x14ac:dyDescent="0.25">
      <c r="B67" s="52"/>
      <c r="C67" s="52"/>
      <c r="D67" s="24"/>
      <c r="E67" s="37"/>
      <c r="F67" s="25"/>
      <c r="G67" s="37"/>
      <c r="H67" s="25"/>
      <c r="I67" s="37"/>
      <c r="J67" s="25"/>
      <c r="K67" s="37"/>
      <c r="L67" s="25"/>
      <c r="M67" s="37"/>
      <c r="N67" s="25"/>
      <c r="O67" s="37"/>
      <c r="P67" s="25"/>
      <c r="Q67" s="37"/>
      <c r="R67" s="25"/>
      <c r="S67" s="24"/>
      <c r="T67" s="25"/>
      <c r="U67" s="37"/>
      <c r="V67" s="25"/>
      <c r="W67" s="37"/>
      <c r="X67" s="25"/>
      <c r="Y67" s="37"/>
      <c r="Z67" s="25"/>
      <c r="AA67" s="37"/>
      <c r="AB67" s="81"/>
      <c r="AC67" s="37"/>
      <c r="AD67" s="81"/>
      <c r="AE67" s="37"/>
      <c r="AF67" s="81"/>
      <c r="AG67" s="37"/>
      <c r="AH67" s="81"/>
      <c r="AI67" s="37"/>
      <c r="AJ67" s="81"/>
      <c r="AK67" s="37"/>
      <c r="AL67" s="81"/>
      <c r="AM67" s="37"/>
      <c r="AN67" s="81"/>
      <c r="AO67" s="52"/>
      <c r="AP67" s="24"/>
    </row>
    <row r="68" spans="2:42" ht="10.5" customHeight="1" x14ac:dyDescent="0.25">
      <c r="B68" s="52"/>
      <c r="C68" s="52"/>
      <c r="D68" s="26" t="s">
        <v>294</v>
      </c>
      <c r="E68" s="37"/>
      <c r="F68" s="25"/>
      <c r="G68" s="37"/>
      <c r="H68" s="25"/>
      <c r="I68" s="37"/>
      <c r="J68" s="25"/>
      <c r="K68" s="37"/>
      <c r="L68" s="25"/>
      <c r="M68" s="37"/>
      <c r="N68" s="25"/>
      <c r="O68" s="37"/>
      <c r="P68" s="25"/>
      <c r="Q68" s="37"/>
      <c r="R68" s="25"/>
      <c r="S68" s="24"/>
      <c r="T68" s="25"/>
      <c r="U68" s="37"/>
      <c r="V68" s="25"/>
      <c r="W68" s="37"/>
      <c r="X68" s="25"/>
      <c r="Y68" s="37"/>
      <c r="Z68" s="25"/>
      <c r="AA68" s="37"/>
      <c r="AB68" s="81"/>
      <c r="AC68" s="37"/>
      <c r="AD68" s="81"/>
      <c r="AE68" s="37"/>
      <c r="AF68" s="81"/>
      <c r="AG68" s="37"/>
      <c r="AH68" s="81"/>
      <c r="AI68" s="37"/>
      <c r="AJ68" s="81"/>
      <c r="AK68" s="37"/>
      <c r="AL68" s="81"/>
      <c r="AM68" s="37"/>
      <c r="AN68" s="81"/>
      <c r="AO68" s="52"/>
      <c r="AP68" s="80" t="s">
        <v>450</v>
      </c>
    </row>
    <row r="69" spans="2:42" ht="10.5" customHeight="1" x14ac:dyDescent="0.25">
      <c r="B69" s="270">
        <v>29</v>
      </c>
      <c r="C69" s="52"/>
      <c r="D69" s="327" t="s">
        <v>632</v>
      </c>
      <c r="E69" s="37">
        <v>200.03088387096776</v>
      </c>
      <c r="F69" s="25"/>
      <c r="G69" s="37">
        <v>223.17589999999998</v>
      </c>
      <c r="H69" s="25"/>
      <c r="I69" s="37">
        <v>232.49089999999998</v>
      </c>
      <c r="J69" s="25"/>
      <c r="K69" s="37">
        <v>236.90189999999998</v>
      </c>
      <c r="L69" s="25"/>
      <c r="M69" s="37">
        <v>240.35560000000001</v>
      </c>
      <c r="N69" s="25"/>
      <c r="O69" s="37">
        <v>213.2946</v>
      </c>
      <c r="P69" s="25"/>
      <c r="Q69" s="37">
        <v>217.94479999999999</v>
      </c>
      <c r="R69" s="25"/>
      <c r="S69" s="33">
        <v>232.90179999999998</v>
      </c>
      <c r="T69" s="25"/>
      <c r="U69" s="37">
        <v>217.74179999999998</v>
      </c>
      <c r="V69" s="25"/>
      <c r="W69" s="37">
        <v>277.1268</v>
      </c>
      <c r="X69" s="25"/>
      <c r="Y69" s="37">
        <v>324.95179999999999</v>
      </c>
      <c r="Z69" s="25"/>
      <c r="AA69" s="37">
        <v>257.16300000000001</v>
      </c>
      <c r="AB69" s="81"/>
      <c r="AC69" s="37">
        <v>298.286</v>
      </c>
      <c r="AD69" s="81"/>
      <c r="AE69" s="37">
        <v>287.11500000000001</v>
      </c>
      <c r="AF69" s="81"/>
      <c r="AG69" s="37">
        <v>263.53300000000002</v>
      </c>
      <c r="AH69" s="81"/>
      <c r="AI69" s="37"/>
      <c r="AJ69" s="81"/>
      <c r="AK69" s="37"/>
      <c r="AL69" s="81"/>
      <c r="AM69" s="37"/>
      <c r="AN69" s="81"/>
      <c r="AO69" s="52"/>
      <c r="AP69" s="455" t="s">
        <v>631</v>
      </c>
    </row>
    <row r="70" spans="2:42" ht="4.5" customHeight="1" x14ac:dyDescent="0.25">
      <c r="B70" s="97"/>
      <c r="C70" s="97"/>
      <c r="D70" s="58"/>
      <c r="E70" s="100"/>
      <c r="F70" s="22"/>
      <c r="G70" s="100"/>
      <c r="H70" s="22"/>
      <c r="I70" s="100"/>
      <c r="J70" s="22"/>
      <c r="K70" s="100"/>
      <c r="L70" s="22"/>
      <c r="M70" s="100"/>
      <c r="N70" s="22"/>
      <c r="O70" s="100"/>
      <c r="P70" s="22"/>
      <c r="Q70" s="100"/>
      <c r="R70" s="22"/>
      <c r="S70" s="100"/>
      <c r="T70" s="22"/>
      <c r="U70" s="100"/>
      <c r="V70" s="22"/>
      <c r="W70" s="100"/>
      <c r="X70" s="22"/>
      <c r="Y70" s="21"/>
      <c r="Z70" s="22"/>
      <c r="AA70" s="100"/>
      <c r="AB70" s="22"/>
      <c r="AC70" s="100"/>
      <c r="AD70" s="22"/>
      <c r="AE70" s="100"/>
      <c r="AF70" s="22"/>
      <c r="AG70" s="100"/>
      <c r="AH70" s="22"/>
      <c r="AI70" s="100"/>
      <c r="AJ70" s="22"/>
      <c r="AK70" s="100"/>
      <c r="AL70" s="22"/>
      <c r="AM70" s="100"/>
      <c r="AN70" s="22"/>
      <c r="AO70" s="22"/>
      <c r="AP70" s="58"/>
    </row>
    <row r="71" spans="2:42" ht="6" customHeight="1" x14ac:dyDescent="0.25"/>
    <row r="72" spans="2:42" x14ac:dyDescent="0.25">
      <c r="B72" s="370" t="s">
        <v>799</v>
      </c>
      <c r="C72" s="358"/>
      <c r="D72" s="358"/>
    </row>
    <row r="73" spans="2:42" s="538" customFormat="1" x14ac:dyDescent="0.25">
      <c r="B73" s="370" t="s">
        <v>1219</v>
      </c>
    </row>
    <row r="74" spans="2:42" s="373" customFormat="1" x14ac:dyDescent="0.25">
      <c r="B74" s="370"/>
      <c r="AC74" s="383"/>
      <c r="AD74" s="383"/>
      <c r="AE74" s="462"/>
      <c r="AF74" s="462"/>
      <c r="AG74" s="462"/>
      <c r="AH74" s="462"/>
      <c r="AI74" s="462"/>
      <c r="AJ74" s="462"/>
      <c r="AK74" s="462"/>
      <c r="AL74" s="462"/>
    </row>
    <row r="76" spans="2:42" ht="15.75" customHeight="1" x14ac:dyDescent="0.25">
      <c r="B76" s="64" t="s">
        <v>638</v>
      </c>
      <c r="C76" s="64"/>
    </row>
    <row r="77" spans="2:42" ht="15.75" customHeight="1" x14ac:dyDescent="0.25">
      <c r="B77" s="332" t="s">
        <v>639</v>
      </c>
      <c r="D77" s="64"/>
      <c r="E77" s="64"/>
      <c r="F77" s="64"/>
      <c r="G77" s="64"/>
      <c r="H77" s="64"/>
      <c r="I77" s="64"/>
      <c r="J77" s="64"/>
      <c r="K77" s="64"/>
      <c r="L77" s="64"/>
      <c r="M77" s="64"/>
      <c r="N77" s="64"/>
      <c r="O77" s="64"/>
      <c r="P77" s="64"/>
      <c r="Q77" s="64"/>
      <c r="R77" s="64"/>
    </row>
    <row r="78" spans="2:42" ht="6" customHeight="1" x14ac:dyDescent="0.25">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row>
    <row r="79" spans="2:42" s="232" customFormat="1" ht="6" customHeight="1" x14ac:dyDescent="0.25">
      <c r="AC79" s="383"/>
      <c r="AD79" s="383"/>
      <c r="AE79" s="462"/>
      <c r="AF79" s="462"/>
      <c r="AG79" s="462"/>
      <c r="AH79" s="462"/>
      <c r="AI79" s="462"/>
      <c r="AJ79" s="462"/>
      <c r="AK79" s="462"/>
      <c r="AL79" s="462"/>
    </row>
    <row r="80" spans="2:42" ht="15" x14ac:dyDescent="0.25">
      <c r="B80" s="648" t="s">
        <v>295</v>
      </c>
      <c r="C80" s="648"/>
      <c r="D80" s="648"/>
      <c r="E80" s="608">
        <v>2000</v>
      </c>
      <c r="F80" s="649"/>
      <c r="G80" s="608">
        <v>2001</v>
      </c>
      <c r="H80" s="649"/>
      <c r="I80" s="608">
        <v>2002</v>
      </c>
      <c r="J80" s="649"/>
      <c r="K80" s="608">
        <v>2003</v>
      </c>
      <c r="L80" s="649"/>
      <c r="M80" s="608">
        <v>2004</v>
      </c>
      <c r="N80" s="649"/>
      <c r="O80" s="608">
        <v>2005</v>
      </c>
      <c r="P80" s="649"/>
      <c r="Q80" s="608">
        <v>2006</v>
      </c>
      <c r="R80" s="649"/>
      <c r="S80" s="608">
        <v>2007</v>
      </c>
      <c r="T80" s="649"/>
      <c r="U80" s="608">
        <v>2008</v>
      </c>
      <c r="V80" s="649"/>
      <c r="W80" s="608">
        <v>2009</v>
      </c>
      <c r="X80" s="649"/>
      <c r="Y80" s="608" t="s">
        <v>1229</v>
      </c>
      <c r="Z80" s="649"/>
      <c r="AA80" s="608">
        <v>2011</v>
      </c>
      <c r="AB80" s="649"/>
      <c r="AC80" s="608">
        <v>2012</v>
      </c>
      <c r="AD80" s="649"/>
      <c r="AE80" s="608">
        <v>2013</v>
      </c>
      <c r="AF80" s="649"/>
      <c r="AG80" s="608">
        <v>2014</v>
      </c>
      <c r="AH80" s="608"/>
      <c r="AI80" s="608">
        <v>2015</v>
      </c>
      <c r="AJ80" s="608"/>
      <c r="AK80" s="608">
        <v>2016</v>
      </c>
      <c r="AL80" s="608"/>
      <c r="AM80" s="608">
        <v>2017</v>
      </c>
      <c r="AN80" s="608"/>
      <c r="AO80" s="648" t="s">
        <v>296</v>
      </c>
      <c r="AP80" s="648"/>
    </row>
    <row r="81" spans="2:45" s="232" customFormat="1" ht="6" customHeight="1" x14ac:dyDescent="0.25">
      <c r="B81" s="242"/>
      <c r="C81" s="242"/>
      <c r="D81" s="242"/>
      <c r="E81" s="243"/>
      <c r="F81" s="170"/>
      <c r="G81" s="243"/>
      <c r="H81" s="170"/>
      <c r="I81" s="243"/>
      <c r="J81" s="170"/>
      <c r="K81" s="243"/>
      <c r="L81" s="170"/>
      <c r="M81" s="243"/>
      <c r="N81" s="170"/>
      <c r="O81" s="243"/>
      <c r="P81" s="170"/>
      <c r="Q81" s="243"/>
      <c r="R81" s="170"/>
      <c r="S81" s="243"/>
      <c r="T81" s="170"/>
      <c r="U81" s="243"/>
      <c r="V81" s="170"/>
      <c r="W81" s="243"/>
      <c r="X81" s="170"/>
      <c r="Y81" s="243"/>
      <c r="Z81" s="170"/>
      <c r="AA81" s="243"/>
      <c r="AB81" s="170"/>
      <c r="AC81" s="387"/>
      <c r="AD81" s="170"/>
      <c r="AE81" s="465"/>
      <c r="AF81" s="170"/>
      <c r="AG81" s="465"/>
      <c r="AH81" s="170"/>
      <c r="AI81" s="465"/>
      <c r="AJ81" s="170"/>
      <c r="AK81" s="465"/>
      <c r="AL81" s="170"/>
      <c r="AM81" s="243"/>
      <c r="AN81" s="170"/>
      <c r="AO81" s="242"/>
      <c r="AP81" s="242"/>
    </row>
    <row r="82" spans="2:45" ht="6" customHeight="1"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17"/>
      <c r="AB82" s="217"/>
      <c r="AC82" s="388"/>
      <c r="AD82" s="388"/>
      <c r="AE82" s="466"/>
      <c r="AF82" s="466"/>
      <c r="AG82" s="466"/>
      <c r="AH82" s="466"/>
      <c r="AI82" s="466"/>
      <c r="AJ82" s="466"/>
      <c r="AK82" s="466"/>
      <c r="AL82" s="466"/>
      <c r="AM82" s="24"/>
      <c r="AN82" s="24"/>
      <c r="AO82" s="24"/>
      <c r="AP82" s="24"/>
    </row>
    <row r="83" spans="2:45" ht="10.5" customHeight="1" x14ac:dyDescent="0.25">
      <c r="B83" s="52"/>
      <c r="C83" s="52"/>
      <c r="D83" s="80" t="s">
        <v>297</v>
      </c>
      <c r="F83" s="25"/>
      <c r="H83" s="25"/>
      <c r="J83" s="25"/>
      <c r="L83" s="25"/>
      <c r="N83" s="25"/>
      <c r="P83" s="25"/>
      <c r="R83" s="25"/>
      <c r="S83" s="81"/>
      <c r="T83" s="35"/>
      <c r="V83" s="25"/>
      <c r="W83" s="81"/>
      <c r="X83" s="25"/>
      <c r="Y83" s="81"/>
      <c r="Z83" s="25"/>
      <c r="AA83" s="81"/>
      <c r="AB83" s="35"/>
      <c r="AC83" s="81"/>
      <c r="AD83" s="35"/>
      <c r="AE83" s="81"/>
      <c r="AF83" s="35"/>
      <c r="AG83" s="81"/>
      <c r="AH83" s="35"/>
      <c r="AI83" s="81"/>
      <c r="AJ83" s="35"/>
      <c r="AK83" s="81"/>
      <c r="AL83" s="35"/>
      <c r="AM83" s="81"/>
      <c r="AN83" s="35"/>
      <c r="AO83" s="25"/>
      <c r="AP83" s="80" t="s">
        <v>298</v>
      </c>
    </row>
    <row r="84" spans="2:45" ht="10.5" customHeight="1" x14ac:dyDescent="0.25">
      <c r="B84" s="52">
        <v>1</v>
      </c>
      <c r="C84" s="52"/>
      <c r="D84" s="24" t="s">
        <v>127</v>
      </c>
      <c r="E84" s="184" t="s">
        <v>91</v>
      </c>
      <c r="F84" s="31"/>
      <c r="G84" s="184" t="s">
        <v>91</v>
      </c>
      <c r="H84" s="25"/>
      <c r="I84" s="37">
        <v>716</v>
      </c>
      <c r="J84" s="25"/>
      <c r="K84" s="37">
        <v>801</v>
      </c>
      <c r="L84" s="25"/>
      <c r="M84" s="37">
        <v>834</v>
      </c>
      <c r="N84" s="25"/>
      <c r="O84" s="37">
        <v>888</v>
      </c>
      <c r="P84" s="25"/>
      <c r="Q84" s="37">
        <v>933</v>
      </c>
      <c r="R84" s="25"/>
      <c r="S84" s="37">
        <v>1081</v>
      </c>
      <c r="T84" s="25"/>
      <c r="U84" s="37">
        <v>1125</v>
      </c>
      <c r="V84" s="25"/>
      <c r="W84" s="37">
        <v>1126</v>
      </c>
      <c r="X84" s="25"/>
      <c r="Y84" s="37">
        <v>252</v>
      </c>
      <c r="Z84" s="31"/>
      <c r="AA84" s="37">
        <v>256</v>
      </c>
      <c r="AB84" s="35"/>
      <c r="AC84" s="37">
        <v>249</v>
      </c>
      <c r="AD84" s="35"/>
      <c r="AE84" s="37">
        <v>236</v>
      </c>
      <c r="AF84" s="35"/>
      <c r="AG84" s="37">
        <v>165</v>
      </c>
      <c r="AH84" s="35"/>
      <c r="AI84" s="37"/>
      <c r="AJ84" s="35"/>
      <c r="AK84" s="37"/>
      <c r="AL84" s="35"/>
      <c r="AM84" s="37"/>
      <c r="AN84" s="35"/>
      <c r="AO84" s="25"/>
      <c r="AP84" s="24" t="s">
        <v>142</v>
      </c>
    </row>
    <row r="85" spans="2:45" ht="10.5" customHeight="1" x14ac:dyDescent="0.25">
      <c r="B85" s="52">
        <v>2</v>
      </c>
      <c r="C85" s="52"/>
      <c r="D85" s="24" t="s">
        <v>128</v>
      </c>
      <c r="E85" s="184" t="s">
        <v>91</v>
      </c>
      <c r="F85" s="31"/>
      <c r="G85" s="184" t="s">
        <v>91</v>
      </c>
      <c r="H85" s="25"/>
      <c r="I85" s="37">
        <v>4653</v>
      </c>
      <c r="J85" s="25"/>
      <c r="K85" s="37">
        <v>4715</v>
      </c>
      <c r="L85" s="25"/>
      <c r="M85" s="37">
        <v>4610</v>
      </c>
      <c r="N85" s="25"/>
      <c r="O85" s="37">
        <v>4518</v>
      </c>
      <c r="P85" s="25"/>
      <c r="Q85" s="37">
        <v>4449</v>
      </c>
      <c r="R85" s="25"/>
      <c r="S85" s="37">
        <v>4589</v>
      </c>
      <c r="T85" s="25"/>
      <c r="U85" s="37">
        <v>4691</v>
      </c>
      <c r="V85" s="25"/>
      <c r="W85" s="37">
        <v>4551</v>
      </c>
      <c r="X85" s="25"/>
      <c r="Y85" s="37">
        <v>2749</v>
      </c>
      <c r="Z85" s="31"/>
      <c r="AA85" s="37">
        <v>2532</v>
      </c>
      <c r="AB85" s="35"/>
      <c r="AC85" s="37">
        <v>2459</v>
      </c>
      <c r="AD85" s="35"/>
      <c r="AE85" s="37">
        <v>2314</v>
      </c>
      <c r="AF85" s="35"/>
      <c r="AG85" s="37">
        <v>1829</v>
      </c>
      <c r="AH85" s="35"/>
      <c r="AI85" s="37"/>
      <c r="AJ85" s="35"/>
      <c r="AK85" s="37"/>
      <c r="AL85" s="35"/>
      <c r="AM85" s="37"/>
      <c r="AN85" s="35"/>
      <c r="AO85" s="25"/>
      <c r="AP85" s="24" t="s">
        <v>143</v>
      </c>
      <c r="AQ85" s="101"/>
      <c r="AR85" s="101"/>
      <c r="AS85" s="101"/>
    </row>
    <row r="86" spans="2:45" ht="10.5" customHeight="1" x14ac:dyDescent="0.25">
      <c r="B86" s="52">
        <v>3</v>
      </c>
      <c r="C86" s="52"/>
      <c r="D86" s="26" t="s">
        <v>257</v>
      </c>
      <c r="E86" s="82">
        <v>5730.5</v>
      </c>
      <c r="F86" s="83"/>
      <c r="G86" s="82">
        <v>5544</v>
      </c>
      <c r="H86" s="83"/>
      <c r="I86" s="82">
        <v>5369</v>
      </c>
      <c r="J86" s="83"/>
      <c r="K86" s="82">
        <v>5516</v>
      </c>
      <c r="L86" s="83"/>
      <c r="M86" s="82">
        <v>5444</v>
      </c>
      <c r="N86" s="83"/>
      <c r="O86" s="82">
        <v>5406</v>
      </c>
      <c r="P86" s="83"/>
      <c r="Q86" s="82">
        <v>5382</v>
      </c>
      <c r="R86" s="83"/>
      <c r="S86" s="82">
        <v>5670</v>
      </c>
      <c r="T86" s="83"/>
      <c r="U86" s="82">
        <v>5816</v>
      </c>
      <c r="V86" s="83"/>
      <c r="W86" s="82">
        <v>5677</v>
      </c>
      <c r="X86" s="83"/>
      <c r="Y86" s="82">
        <v>3001</v>
      </c>
      <c r="Z86" s="84"/>
      <c r="AA86" s="82">
        <v>2788</v>
      </c>
      <c r="AB86" s="35"/>
      <c r="AC86" s="82">
        <v>2708</v>
      </c>
      <c r="AD86" s="35"/>
      <c r="AE86" s="82">
        <v>2550</v>
      </c>
      <c r="AF86" s="35"/>
      <c r="AG86" s="82">
        <v>1994</v>
      </c>
      <c r="AH86" s="35"/>
      <c r="AI86" s="82"/>
      <c r="AJ86" s="35"/>
      <c r="AK86" s="82"/>
      <c r="AL86" s="35"/>
      <c r="AM86" s="82"/>
      <c r="AN86" s="35"/>
      <c r="AO86" s="25"/>
      <c r="AP86" s="26" t="s">
        <v>98</v>
      </c>
      <c r="AS86" s="101"/>
    </row>
    <row r="87" spans="2:45" ht="6" customHeight="1" x14ac:dyDescent="0.25">
      <c r="B87" s="44"/>
      <c r="C87" s="44"/>
      <c r="D87" s="71"/>
      <c r="E87" s="102"/>
      <c r="F87" s="103"/>
      <c r="G87" s="102"/>
      <c r="H87" s="103"/>
      <c r="I87" s="102"/>
      <c r="J87" s="103"/>
      <c r="K87" s="102"/>
      <c r="L87" s="103"/>
      <c r="M87" s="102"/>
      <c r="N87" s="103"/>
      <c r="O87" s="102"/>
      <c r="P87" s="103"/>
      <c r="Q87" s="102"/>
      <c r="R87" s="103"/>
      <c r="S87" s="102"/>
      <c r="T87" s="103"/>
      <c r="U87" s="102"/>
      <c r="V87" s="103"/>
      <c r="W87" s="102"/>
      <c r="X87" s="103"/>
      <c r="Y87" s="102"/>
      <c r="Z87" s="104"/>
      <c r="AA87" s="102"/>
      <c r="AB87" s="89"/>
      <c r="AC87" s="102"/>
      <c r="AD87" s="89"/>
      <c r="AE87" s="102"/>
      <c r="AF87" s="89"/>
      <c r="AG87" s="102"/>
      <c r="AH87" s="89"/>
      <c r="AI87" s="102"/>
      <c r="AJ87" s="89"/>
      <c r="AK87" s="102"/>
      <c r="AL87" s="89"/>
      <c r="AM87" s="102"/>
      <c r="AN87" s="89"/>
      <c r="AO87" s="51"/>
      <c r="AP87" s="71"/>
      <c r="AS87" s="300"/>
    </row>
    <row r="88" spans="2:45" ht="6" customHeight="1" x14ac:dyDescent="0.25">
      <c r="B88" s="52"/>
      <c r="C88" s="52"/>
      <c r="D88" s="24"/>
      <c r="E88" s="37"/>
      <c r="F88" s="25"/>
      <c r="G88" s="37"/>
      <c r="H88" s="25"/>
      <c r="I88" s="37"/>
      <c r="J88" s="25"/>
      <c r="K88" s="37"/>
      <c r="L88" s="25"/>
      <c r="M88" s="37"/>
      <c r="N88" s="25"/>
      <c r="O88" s="37"/>
      <c r="P88" s="25"/>
      <c r="Q88" s="37"/>
      <c r="R88" s="25"/>
      <c r="S88" s="37"/>
      <c r="T88" s="25"/>
      <c r="U88" s="37"/>
      <c r="V88" s="25"/>
      <c r="W88" s="37"/>
      <c r="X88" s="25"/>
      <c r="Y88" s="37"/>
      <c r="Z88" s="31"/>
      <c r="AA88" s="37"/>
      <c r="AB88" s="35"/>
      <c r="AC88" s="37"/>
      <c r="AD88" s="35"/>
      <c r="AE88" s="37"/>
      <c r="AF88" s="35"/>
      <c r="AG88" s="37"/>
      <c r="AH88" s="35"/>
      <c r="AI88" s="37"/>
      <c r="AJ88" s="35"/>
      <c r="AK88" s="37"/>
      <c r="AL88" s="35"/>
      <c r="AM88" s="37"/>
      <c r="AN88" s="35"/>
      <c r="AO88" s="25"/>
      <c r="AP88" s="24"/>
      <c r="AS88" s="300"/>
    </row>
    <row r="89" spans="2:45" ht="10.5" customHeight="1" x14ac:dyDescent="0.25">
      <c r="B89" s="52"/>
      <c r="C89" s="52"/>
      <c r="D89" s="80" t="s">
        <v>299</v>
      </c>
      <c r="F89" s="25"/>
      <c r="H89" s="25"/>
      <c r="J89" s="25"/>
      <c r="L89" s="25"/>
      <c r="N89" s="25"/>
      <c r="P89" s="25"/>
      <c r="R89" s="25"/>
      <c r="T89" s="25"/>
      <c r="V89" s="25"/>
      <c r="X89" s="25"/>
      <c r="Y89" s="37"/>
      <c r="Z89" s="31"/>
      <c r="AA89" s="37"/>
      <c r="AB89" s="35"/>
      <c r="AC89" s="37"/>
      <c r="AD89" s="35"/>
      <c r="AE89" s="37"/>
      <c r="AF89" s="35"/>
      <c r="AG89" s="37"/>
      <c r="AH89" s="35"/>
      <c r="AI89" s="37"/>
      <c r="AJ89" s="35"/>
      <c r="AK89" s="37"/>
      <c r="AL89" s="35"/>
      <c r="AM89" s="37"/>
      <c r="AN89" s="35"/>
      <c r="AO89" s="25"/>
      <c r="AP89" s="80" t="s">
        <v>300</v>
      </c>
      <c r="AS89" s="300"/>
    </row>
    <row r="90" spans="2:45" ht="10.5" customHeight="1" x14ac:dyDescent="0.25">
      <c r="B90" s="52">
        <v>4</v>
      </c>
      <c r="C90" s="52"/>
      <c r="D90" s="24" t="s">
        <v>127</v>
      </c>
      <c r="E90" s="184" t="s">
        <v>91</v>
      </c>
      <c r="F90" s="31"/>
      <c r="G90" s="184" t="s">
        <v>91</v>
      </c>
      <c r="H90" s="31"/>
      <c r="I90" s="37">
        <v>306.3</v>
      </c>
      <c r="J90" s="31"/>
      <c r="K90" s="37">
        <v>328.3</v>
      </c>
      <c r="L90" s="31"/>
      <c r="M90" s="37">
        <v>345</v>
      </c>
      <c r="N90" s="31"/>
      <c r="O90" s="37">
        <v>343</v>
      </c>
      <c r="P90" s="31"/>
      <c r="Q90" s="37">
        <v>354</v>
      </c>
      <c r="R90" s="31"/>
      <c r="S90" s="37">
        <v>313</v>
      </c>
      <c r="T90" s="25"/>
      <c r="U90" s="37">
        <v>342</v>
      </c>
      <c r="V90" s="31"/>
      <c r="W90" s="37">
        <v>360</v>
      </c>
      <c r="X90" s="31"/>
      <c r="Y90" s="37">
        <v>373</v>
      </c>
      <c r="Z90" s="31"/>
      <c r="AA90" s="37">
        <v>365</v>
      </c>
      <c r="AB90" s="35"/>
      <c r="AC90" s="37">
        <v>366</v>
      </c>
      <c r="AD90" s="35"/>
      <c r="AE90" s="37">
        <v>365</v>
      </c>
      <c r="AF90" s="35"/>
      <c r="AG90" s="37">
        <v>371</v>
      </c>
      <c r="AH90" s="35"/>
      <c r="AI90" s="37"/>
      <c r="AJ90" s="35"/>
      <c r="AK90" s="37"/>
      <c r="AL90" s="35"/>
      <c r="AM90" s="37"/>
      <c r="AN90" s="35"/>
      <c r="AO90" s="25"/>
      <c r="AP90" s="24" t="s">
        <v>142</v>
      </c>
      <c r="AS90" s="300"/>
    </row>
    <row r="91" spans="2:45" ht="10.5" customHeight="1" x14ac:dyDescent="0.25">
      <c r="B91" s="52">
        <v>5</v>
      </c>
      <c r="C91" s="52"/>
      <c r="D91" s="24" t="s">
        <v>128</v>
      </c>
      <c r="E91" s="184" t="s">
        <v>91</v>
      </c>
      <c r="F91" s="31"/>
      <c r="G91" s="184" t="s">
        <v>91</v>
      </c>
      <c r="H91" s="31"/>
      <c r="I91" s="37">
        <v>845.7</v>
      </c>
      <c r="J91" s="31"/>
      <c r="K91" s="37">
        <v>840.7</v>
      </c>
      <c r="L91" s="31"/>
      <c r="M91" s="37">
        <v>838</v>
      </c>
      <c r="N91" s="31"/>
      <c r="O91" s="37">
        <v>838</v>
      </c>
      <c r="P91" s="31"/>
      <c r="Q91" s="37">
        <v>899</v>
      </c>
      <c r="R91" s="31"/>
      <c r="S91" s="37">
        <v>804</v>
      </c>
      <c r="T91" s="31"/>
      <c r="U91" s="37">
        <v>647</v>
      </c>
      <c r="V91" s="31"/>
      <c r="W91" s="37">
        <v>670</v>
      </c>
      <c r="X91" s="31"/>
      <c r="Y91" s="37">
        <v>782</v>
      </c>
      <c r="Z91" s="31"/>
      <c r="AA91" s="37">
        <v>754</v>
      </c>
      <c r="AB91" s="35"/>
      <c r="AC91" s="37">
        <v>736</v>
      </c>
      <c r="AD91" s="35"/>
      <c r="AE91" s="37">
        <v>745</v>
      </c>
      <c r="AF91" s="35"/>
      <c r="AG91" s="37">
        <v>714</v>
      </c>
      <c r="AH91" s="35"/>
      <c r="AI91" s="37"/>
      <c r="AJ91" s="35"/>
      <c r="AK91" s="37"/>
      <c r="AL91" s="35"/>
      <c r="AM91" s="37"/>
      <c r="AN91" s="35"/>
      <c r="AO91" s="25"/>
      <c r="AP91" s="24" t="s">
        <v>143</v>
      </c>
      <c r="AS91" s="300"/>
    </row>
    <row r="92" spans="2:45" ht="10.5" customHeight="1" x14ac:dyDescent="0.25">
      <c r="B92" s="52">
        <v>6</v>
      </c>
      <c r="C92" s="52"/>
      <c r="D92" s="26" t="s">
        <v>257</v>
      </c>
      <c r="E92" s="82">
        <v>1038</v>
      </c>
      <c r="F92" s="84"/>
      <c r="G92" s="82">
        <v>1041</v>
      </c>
      <c r="H92" s="84"/>
      <c r="I92" s="82">
        <v>1152</v>
      </c>
      <c r="J92" s="84"/>
      <c r="K92" s="82">
        <v>1169</v>
      </c>
      <c r="L92" s="84"/>
      <c r="M92" s="82">
        <v>1183</v>
      </c>
      <c r="N92" s="84"/>
      <c r="O92" s="82">
        <v>1181</v>
      </c>
      <c r="P92" s="84"/>
      <c r="Q92" s="82">
        <v>1253</v>
      </c>
      <c r="R92" s="84"/>
      <c r="S92" s="82">
        <v>1117</v>
      </c>
      <c r="T92" s="84"/>
      <c r="U92" s="82">
        <v>989</v>
      </c>
      <c r="V92" s="84"/>
      <c r="W92" s="82">
        <v>1030</v>
      </c>
      <c r="X92" s="84"/>
      <c r="Y92" s="82">
        <v>1155</v>
      </c>
      <c r="Z92" s="84"/>
      <c r="AA92" s="82">
        <v>1119</v>
      </c>
      <c r="AB92" s="35"/>
      <c r="AC92" s="82">
        <v>1102</v>
      </c>
      <c r="AD92" s="35"/>
      <c r="AE92" s="82">
        <v>1110</v>
      </c>
      <c r="AF92" s="35"/>
      <c r="AG92" s="82">
        <v>1085</v>
      </c>
      <c r="AH92" s="35"/>
      <c r="AI92" s="82"/>
      <c r="AJ92" s="35"/>
      <c r="AK92" s="82"/>
      <c r="AL92" s="35"/>
      <c r="AM92" s="82"/>
      <c r="AN92" s="35"/>
      <c r="AO92" s="25"/>
      <c r="AP92" s="26" t="s">
        <v>98</v>
      </c>
      <c r="AS92" s="101"/>
    </row>
    <row r="93" spans="2:45" ht="6" customHeight="1" x14ac:dyDescent="0.25">
      <c r="B93" s="44"/>
      <c r="C93" s="44"/>
      <c r="D93" s="71"/>
      <c r="E93" s="102"/>
      <c r="F93" s="104"/>
      <c r="G93" s="102"/>
      <c r="H93" s="104"/>
      <c r="I93" s="102"/>
      <c r="J93" s="104"/>
      <c r="K93" s="102"/>
      <c r="L93" s="104"/>
      <c r="M93" s="102"/>
      <c r="N93" s="104"/>
      <c r="O93" s="102"/>
      <c r="P93" s="104"/>
      <c r="Q93" s="102"/>
      <c r="R93" s="104"/>
      <c r="S93" s="102"/>
      <c r="T93" s="104"/>
      <c r="U93" s="102"/>
      <c r="V93" s="104"/>
      <c r="W93" s="102"/>
      <c r="X93" s="104"/>
      <c r="Y93" s="102"/>
      <c r="Z93" s="104"/>
      <c r="AA93" s="102"/>
      <c r="AB93" s="89"/>
      <c r="AC93" s="102"/>
      <c r="AD93" s="89"/>
      <c r="AE93" s="102"/>
      <c r="AF93" s="89"/>
      <c r="AG93" s="102"/>
      <c r="AH93" s="89"/>
      <c r="AI93" s="102"/>
      <c r="AJ93" s="89"/>
      <c r="AK93" s="102"/>
      <c r="AL93" s="89"/>
      <c r="AM93" s="102"/>
      <c r="AN93" s="89"/>
      <c r="AO93" s="51"/>
      <c r="AP93" s="71"/>
    </row>
    <row r="94" spans="2:45" ht="6" customHeight="1" x14ac:dyDescent="0.25">
      <c r="B94" s="52"/>
      <c r="C94" s="52"/>
      <c r="D94" s="24"/>
      <c r="E94" s="37"/>
      <c r="F94" s="31"/>
      <c r="G94" s="37"/>
      <c r="H94" s="31"/>
      <c r="I94" s="37"/>
      <c r="J94" s="31"/>
      <c r="K94" s="37"/>
      <c r="L94" s="31"/>
      <c r="M94" s="37"/>
      <c r="N94" s="31"/>
      <c r="O94" s="37"/>
      <c r="P94" s="31"/>
      <c r="Q94" s="37"/>
      <c r="R94" s="31"/>
      <c r="S94" s="37"/>
      <c r="T94" s="31"/>
      <c r="U94" s="37"/>
      <c r="V94" s="31"/>
      <c r="W94" s="37"/>
      <c r="X94" s="31"/>
      <c r="Y94" s="37"/>
      <c r="Z94" s="31"/>
      <c r="AA94" s="37"/>
      <c r="AB94" s="35"/>
      <c r="AC94" s="37"/>
      <c r="AD94" s="35"/>
      <c r="AE94" s="37"/>
      <c r="AF94" s="35"/>
      <c r="AG94" s="37"/>
      <c r="AH94" s="35"/>
      <c r="AI94" s="37"/>
      <c r="AJ94" s="35"/>
      <c r="AK94" s="37"/>
      <c r="AL94" s="35"/>
      <c r="AM94" s="37"/>
      <c r="AN94" s="35"/>
      <c r="AO94" s="25"/>
      <c r="AP94" s="24"/>
    </row>
    <row r="95" spans="2:45" ht="10.5" customHeight="1" x14ac:dyDescent="0.25">
      <c r="B95" s="52"/>
      <c r="C95" s="52"/>
      <c r="D95" s="80" t="s">
        <v>301</v>
      </c>
      <c r="F95" s="31"/>
      <c r="H95" s="31"/>
      <c r="J95" s="31"/>
      <c r="L95" s="31"/>
      <c r="N95" s="31"/>
      <c r="P95" s="31"/>
      <c r="R95" s="31"/>
      <c r="T95" s="31"/>
      <c r="V95" s="31"/>
      <c r="X95" s="31"/>
      <c r="Y95" s="37"/>
      <c r="Z95" s="31"/>
      <c r="AA95" s="37"/>
      <c r="AB95" s="35"/>
      <c r="AC95" s="37"/>
      <c r="AD95" s="35"/>
      <c r="AE95" s="37"/>
      <c r="AF95" s="35"/>
      <c r="AG95" s="37"/>
      <c r="AH95" s="35"/>
      <c r="AI95" s="37"/>
      <c r="AJ95" s="35"/>
      <c r="AK95" s="37"/>
      <c r="AL95" s="35"/>
      <c r="AM95" s="37"/>
      <c r="AN95" s="35"/>
      <c r="AO95" s="25"/>
      <c r="AP95" s="80" t="s">
        <v>302</v>
      </c>
    </row>
    <row r="96" spans="2:45" ht="10.5" customHeight="1" x14ac:dyDescent="0.25">
      <c r="B96" s="52">
        <v>7</v>
      </c>
      <c r="C96" s="52"/>
      <c r="D96" s="24" t="s">
        <v>127</v>
      </c>
      <c r="E96" s="184" t="s">
        <v>91</v>
      </c>
      <c r="F96" s="31"/>
      <c r="G96" s="184" t="s">
        <v>91</v>
      </c>
      <c r="H96" s="31"/>
      <c r="I96" s="37">
        <v>1022.3</v>
      </c>
      <c r="J96" s="31"/>
      <c r="K96" s="37">
        <v>1129.3</v>
      </c>
      <c r="L96" s="31"/>
      <c r="M96" s="37">
        <v>1179</v>
      </c>
      <c r="N96" s="31"/>
      <c r="O96" s="37">
        <v>1231</v>
      </c>
      <c r="P96" s="31"/>
      <c r="Q96" s="37">
        <v>1287</v>
      </c>
      <c r="R96" s="31"/>
      <c r="S96" s="37">
        <v>1394</v>
      </c>
      <c r="T96" s="31"/>
      <c r="U96" s="37">
        <v>1467</v>
      </c>
      <c r="V96" s="31"/>
      <c r="W96" s="37">
        <v>1486</v>
      </c>
      <c r="X96" s="31"/>
      <c r="Y96" s="37">
        <v>625</v>
      </c>
      <c r="Z96" s="31"/>
      <c r="AA96" s="37">
        <v>621</v>
      </c>
      <c r="AB96" s="35"/>
      <c r="AC96" s="37">
        <v>615</v>
      </c>
      <c r="AD96" s="35"/>
      <c r="AE96" s="37">
        <v>601</v>
      </c>
      <c r="AF96" s="35"/>
      <c r="AG96" s="37">
        <v>536</v>
      </c>
      <c r="AH96" s="35"/>
      <c r="AI96" s="37"/>
      <c r="AJ96" s="35"/>
      <c r="AK96" s="37"/>
      <c r="AL96" s="35"/>
      <c r="AM96" s="37"/>
      <c r="AN96" s="35"/>
      <c r="AO96" s="25"/>
      <c r="AP96" s="24" t="s">
        <v>142</v>
      </c>
    </row>
    <row r="97" spans="2:45" ht="10.5" customHeight="1" x14ac:dyDescent="0.25">
      <c r="B97" s="52">
        <v>8</v>
      </c>
      <c r="C97" s="52"/>
      <c r="D97" s="24" t="s">
        <v>128</v>
      </c>
      <c r="E97" s="184" t="s">
        <v>91</v>
      </c>
      <c r="F97" s="31"/>
      <c r="G97" s="184" t="s">
        <v>91</v>
      </c>
      <c r="H97" s="31"/>
      <c r="I97" s="37">
        <v>5498.7</v>
      </c>
      <c r="J97" s="31"/>
      <c r="K97" s="37">
        <v>5555.7</v>
      </c>
      <c r="L97" s="31"/>
      <c r="M97" s="37">
        <v>5448</v>
      </c>
      <c r="N97" s="31"/>
      <c r="O97" s="37">
        <v>5356</v>
      </c>
      <c r="P97" s="31"/>
      <c r="Q97" s="37">
        <v>5348</v>
      </c>
      <c r="R97" s="31"/>
      <c r="S97" s="37">
        <v>5393</v>
      </c>
      <c r="T97" s="31"/>
      <c r="U97" s="37">
        <v>5338</v>
      </c>
      <c r="V97" s="31"/>
      <c r="W97" s="37">
        <v>5221</v>
      </c>
      <c r="X97" s="31"/>
      <c r="Y97" s="37">
        <v>3531</v>
      </c>
      <c r="Z97" s="31"/>
      <c r="AA97" s="37">
        <v>3286</v>
      </c>
      <c r="AB97" s="35"/>
      <c r="AC97" s="37">
        <v>3195</v>
      </c>
      <c r="AD97" s="35"/>
      <c r="AE97" s="37">
        <v>3059</v>
      </c>
      <c r="AF97" s="35"/>
      <c r="AG97" s="37">
        <v>2543</v>
      </c>
      <c r="AH97" s="35"/>
      <c r="AI97" s="37"/>
      <c r="AJ97" s="35"/>
      <c r="AK97" s="37"/>
      <c r="AL97" s="35"/>
      <c r="AM97" s="37"/>
      <c r="AN97" s="35"/>
      <c r="AO97" s="25"/>
      <c r="AP97" s="24" t="s">
        <v>143</v>
      </c>
      <c r="AS97" s="101"/>
    </row>
    <row r="98" spans="2:45" ht="10.5" customHeight="1" x14ac:dyDescent="0.25">
      <c r="B98" s="52">
        <v>9</v>
      </c>
      <c r="C98" s="52"/>
      <c r="D98" s="26" t="s">
        <v>81</v>
      </c>
      <c r="E98" s="82">
        <v>6768.5</v>
      </c>
      <c r="F98" s="84"/>
      <c r="G98" s="82">
        <v>6585</v>
      </c>
      <c r="H98" s="84"/>
      <c r="I98" s="82">
        <v>6521</v>
      </c>
      <c r="J98" s="84"/>
      <c r="K98" s="82">
        <v>6685</v>
      </c>
      <c r="L98" s="84"/>
      <c r="M98" s="82">
        <v>6627</v>
      </c>
      <c r="N98" s="84"/>
      <c r="O98" s="82">
        <v>6587</v>
      </c>
      <c r="P98" s="84"/>
      <c r="Q98" s="82">
        <v>6635</v>
      </c>
      <c r="R98" s="84"/>
      <c r="S98" s="82">
        <v>6787</v>
      </c>
      <c r="T98" s="84"/>
      <c r="U98" s="82">
        <v>6805</v>
      </c>
      <c r="V98" s="84"/>
      <c r="W98" s="82">
        <v>6707</v>
      </c>
      <c r="X98" s="84"/>
      <c r="Y98" s="82">
        <v>4156</v>
      </c>
      <c r="Z98" s="84"/>
      <c r="AA98" s="82">
        <v>3907</v>
      </c>
      <c r="AB98" s="35"/>
      <c r="AC98" s="82">
        <v>3810</v>
      </c>
      <c r="AD98" s="35"/>
      <c r="AE98" s="82">
        <v>3660</v>
      </c>
      <c r="AF98" s="35"/>
      <c r="AG98" s="82">
        <v>3079</v>
      </c>
      <c r="AH98" s="35"/>
      <c r="AI98" s="82"/>
      <c r="AJ98" s="35"/>
      <c r="AK98" s="82"/>
      <c r="AL98" s="35"/>
      <c r="AM98" s="82"/>
      <c r="AN98" s="35"/>
      <c r="AO98" s="25"/>
      <c r="AP98" s="26" t="s">
        <v>303</v>
      </c>
    </row>
    <row r="99" spans="2:45" ht="6" customHeight="1" x14ac:dyDescent="0.25">
      <c r="B99" s="97"/>
      <c r="C99" s="97"/>
      <c r="D99" s="58"/>
      <c r="E99" s="100"/>
      <c r="F99" s="22"/>
      <c r="G99" s="100"/>
      <c r="H99" s="22"/>
      <c r="I99" s="100"/>
      <c r="J99" s="22"/>
      <c r="K99" s="100"/>
      <c r="L99" s="22"/>
      <c r="M99" s="100"/>
      <c r="N99" s="22"/>
      <c r="O99" s="100"/>
      <c r="P99" s="22"/>
      <c r="Q99" s="100"/>
      <c r="R99" s="22"/>
      <c r="S99" s="100"/>
      <c r="T99" s="22"/>
      <c r="U99" s="100"/>
      <c r="V99" s="22"/>
      <c r="W99" s="100"/>
      <c r="X99" s="22"/>
      <c r="Y99" s="100"/>
      <c r="Z99" s="22"/>
      <c r="AA99" s="100"/>
      <c r="AB99" s="22"/>
      <c r="AC99" s="100"/>
      <c r="AD99" s="22"/>
      <c r="AE99" s="100"/>
      <c r="AF99" s="22"/>
      <c r="AG99" s="100"/>
      <c r="AH99" s="22"/>
      <c r="AI99" s="100"/>
      <c r="AJ99" s="22"/>
      <c r="AK99" s="100"/>
      <c r="AL99" s="22"/>
      <c r="AM99" s="100"/>
      <c r="AN99" s="22"/>
      <c r="AO99" s="22"/>
      <c r="AP99" s="58"/>
    </row>
    <row r="100" spans="2:45" ht="6" customHeight="1" x14ac:dyDescent="0.25">
      <c r="B100" s="356"/>
      <c r="C100" s="356"/>
      <c r="D100" s="32"/>
      <c r="E100" s="36"/>
      <c r="F100" s="25"/>
      <c r="G100" s="36"/>
      <c r="H100" s="25"/>
      <c r="I100" s="36"/>
      <c r="J100" s="25"/>
      <c r="K100" s="36"/>
      <c r="L100" s="25"/>
      <c r="M100" s="36"/>
      <c r="N100" s="25"/>
      <c r="O100" s="36"/>
      <c r="P100" s="25"/>
      <c r="Q100" s="36"/>
      <c r="R100" s="25"/>
      <c r="S100" s="36"/>
      <c r="T100" s="25"/>
      <c r="U100" s="36"/>
      <c r="V100" s="25"/>
      <c r="W100" s="36"/>
      <c r="X100" s="25"/>
      <c r="Y100" s="36"/>
      <c r="Z100" s="25"/>
      <c r="AA100" s="36"/>
      <c r="AB100" s="212"/>
      <c r="AC100" s="36"/>
      <c r="AD100" s="385"/>
      <c r="AE100" s="36"/>
      <c r="AF100" s="461"/>
      <c r="AG100" s="36"/>
      <c r="AH100" s="461"/>
      <c r="AI100" s="36"/>
      <c r="AJ100" s="461"/>
      <c r="AK100" s="36"/>
      <c r="AL100" s="461"/>
      <c r="AM100" s="36"/>
      <c r="AN100" s="25"/>
      <c r="AO100" s="25"/>
      <c r="AP100" s="32"/>
    </row>
    <row r="101" spans="2:45" x14ac:dyDescent="0.25">
      <c r="B101" s="302" t="s">
        <v>1218</v>
      </c>
      <c r="C101" s="231"/>
      <c r="D101" s="32"/>
      <c r="U101" s="101"/>
      <c r="W101" s="101"/>
      <c r="Y101" s="101"/>
      <c r="AA101" s="101"/>
      <c r="AC101" s="101"/>
      <c r="AE101" s="101"/>
      <c r="AG101" s="101"/>
      <c r="AI101" s="101"/>
      <c r="AK101" s="101"/>
      <c r="AM101" s="101"/>
    </row>
  </sheetData>
  <mergeCells count="60">
    <mergeCell ref="AE14:AF14"/>
    <mergeCell ref="AE59:AF59"/>
    <mergeCell ref="AE80:AF80"/>
    <mergeCell ref="AK14:AL14"/>
    <mergeCell ref="AK59:AL59"/>
    <mergeCell ref="AK80:AL80"/>
    <mergeCell ref="AI14:AJ14"/>
    <mergeCell ref="AI59:AJ59"/>
    <mergeCell ref="AI80:AJ80"/>
    <mergeCell ref="AG14:AH14"/>
    <mergeCell ref="AG59:AH59"/>
    <mergeCell ref="AG80:AH80"/>
    <mergeCell ref="W80:X80"/>
    <mergeCell ref="Y80:Z80"/>
    <mergeCell ref="AM80:AN80"/>
    <mergeCell ref="AO80:AP80"/>
    <mergeCell ref="I59:J59"/>
    <mergeCell ref="K59:L59"/>
    <mergeCell ref="M59:N59"/>
    <mergeCell ref="O59:P59"/>
    <mergeCell ref="Q59:R59"/>
    <mergeCell ref="I80:J80"/>
    <mergeCell ref="K80:L80"/>
    <mergeCell ref="M80:N80"/>
    <mergeCell ref="O80:P80"/>
    <mergeCell ref="Q80:R80"/>
    <mergeCell ref="AA80:AB80"/>
    <mergeCell ref="AC80:AD80"/>
    <mergeCell ref="O14:P14"/>
    <mergeCell ref="Q14:R14"/>
    <mergeCell ref="AM14:AN14"/>
    <mergeCell ref="AO14:AP14"/>
    <mergeCell ref="S59:T59"/>
    <mergeCell ref="U59:V59"/>
    <mergeCell ref="W59:X59"/>
    <mergeCell ref="Y59:Z59"/>
    <mergeCell ref="AA14:AB14"/>
    <mergeCell ref="AA59:AB59"/>
    <mergeCell ref="AM59:AN59"/>
    <mergeCell ref="AO59:AP59"/>
    <mergeCell ref="W14:X14"/>
    <mergeCell ref="Y14:Z14"/>
    <mergeCell ref="AC14:AD14"/>
    <mergeCell ref="AC59:AD59"/>
    <mergeCell ref="C59:D59"/>
    <mergeCell ref="B80:D80"/>
    <mergeCell ref="S80:T80"/>
    <mergeCell ref="U80:V80"/>
    <mergeCell ref="B14:D14"/>
    <mergeCell ref="S14:T14"/>
    <mergeCell ref="U14:V14"/>
    <mergeCell ref="E14:F14"/>
    <mergeCell ref="G14:H14"/>
    <mergeCell ref="E59:F59"/>
    <mergeCell ref="G59:H59"/>
    <mergeCell ref="E80:F80"/>
    <mergeCell ref="G80:H80"/>
    <mergeCell ref="I14:J14"/>
    <mergeCell ref="K14:L14"/>
    <mergeCell ref="M14:N14"/>
  </mergeCells>
  <printOptions horizontalCentered="1"/>
  <pageMargins left="0" right="0" top="0" bottom="0" header="0" footer="0"/>
  <pageSetup paperSize="9" scale="8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48</vt:i4>
      </vt:variant>
      <vt:variant>
        <vt:lpstr>Namngivna områden</vt:lpstr>
      </vt:variant>
      <vt:variant>
        <vt:i4>53</vt:i4>
      </vt:variant>
    </vt:vector>
  </HeadingPairs>
  <TitlesOfParts>
    <vt:vector size="101" baseType="lpstr">
      <vt:lpstr>Bantrafik 2014</vt:lpstr>
      <vt:lpstr>Innehåll_Contents</vt:lpstr>
      <vt:lpstr>Huvudmän</vt:lpstr>
      <vt:lpstr>Tågoperatörer</vt:lpstr>
      <vt:lpstr>A1_1</vt:lpstr>
      <vt:lpstr>A1_2</vt:lpstr>
      <vt:lpstr>A1_3</vt:lpstr>
      <vt:lpstr>A1_4</vt:lpstr>
      <vt:lpstr>B1_B2</vt:lpstr>
      <vt:lpstr>B3_B4</vt:lpstr>
      <vt:lpstr>B5_B6</vt:lpstr>
      <vt:lpstr>B7</vt:lpstr>
      <vt:lpstr>C1_C2_C3</vt:lpstr>
      <vt:lpstr>C4</vt:lpstr>
      <vt:lpstr>C4_forts_C5_C6</vt:lpstr>
      <vt:lpstr>D1_D2_D3</vt:lpstr>
      <vt:lpstr>D4_D5_D6</vt:lpstr>
      <vt:lpstr>D7_D8_D9</vt:lpstr>
      <vt:lpstr>D10</vt:lpstr>
      <vt:lpstr>D11</vt:lpstr>
      <vt:lpstr>D11_forts</vt:lpstr>
      <vt:lpstr>D12</vt:lpstr>
      <vt:lpstr>D13_D14_D15</vt:lpstr>
      <vt:lpstr>Data till tabeller</vt:lpstr>
      <vt:lpstr>Common questionnaire</vt:lpstr>
      <vt:lpstr>Fig 1.1</vt:lpstr>
      <vt:lpstr>Fig 1.2</vt:lpstr>
      <vt:lpstr>Fig 1.3</vt:lpstr>
      <vt:lpstr>Fig 2.1</vt:lpstr>
      <vt:lpstr>Fig 2.2</vt:lpstr>
      <vt:lpstr>Fig 2.3</vt:lpstr>
      <vt:lpstr>Fig 3.1</vt:lpstr>
      <vt:lpstr>Fig 3.2</vt:lpstr>
      <vt:lpstr>Fig 3.3</vt:lpstr>
      <vt:lpstr>Fig 3.4</vt:lpstr>
      <vt:lpstr>Fig 4.1</vt:lpstr>
      <vt:lpstr>Fig 4.2</vt:lpstr>
      <vt:lpstr>Fig 4.3</vt:lpstr>
      <vt:lpstr>Fig 4.4</vt:lpstr>
      <vt:lpstr>Fig 4.5</vt:lpstr>
      <vt:lpstr>Fig 5.1</vt:lpstr>
      <vt:lpstr>Fig 5.2</vt:lpstr>
      <vt:lpstr>Fig 5.3</vt:lpstr>
      <vt:lpstr>Fig 5.4</vt:lpstr>
      <vt:lpstr>Fig 5.5</vt:lpstr>
      <vt:lpstr>Fig 6.1</vt:lpstr>
      <vt:lpstr>Fig 6.2</vt:lpstr>
      <vt:lpstr>Fig 6.3</vt:lpstr>
      <vt:lpstr>A1_3!Print_Area</vt:lpstr>
      <vt:lpstr>A1_4!Print_Area</vt:lpstr>
      <vt:lpstr>B1_B2!Print_Area</vt:lpstr>
      <vt:lpstr>B3_B4!Print_Area</vt:lpstr>
      <vt:lpstr>D1_D2_D3!Print_Area</vt:lpstr>
      <vt:lpstr>D13_D14_D15!Print_Area</vt:lpstr>
      <vt:lpstr>'Fig 1.1'!Print_Area</vt:lpstr>
      <vt:lpstr>'Fig 1.2'!Print_Area</vt:lpstr>
      <vt:lpstr>'Fig 1.3'!Print_Area</vt:lpstr>
      <vt:lpstr>'Fig 2.1'!Print_Area</vt:lpstr>
      <vt:lpstr>'Fig 2.2'!Print_Area</vt:lpstr>
      <vt:lpstr>'Fig 2.3'!Print_Area</vt:lpstr>
      <vt:lpstr>'Fig 3.1'!Print_Area</vt:lpstr>
      <vt:lpstr>'Fig 3.2'!Print_Area</vt:lpstr>
      <vt:lpstr>'Fig 3.3'!Print_Area</vt:lpstr>
      <vt:lpstr>'Fig 3.4'!Print_Area</vt:lpstr>
      <vt:lpstr>'Fig 4.1'!Print_Area</vt:lpstr>
      <vt:lpstr>'Fig 4.2'!Print_Area</vt:lpstr>
      <vt:lpstr>'Fig 4.3'!Print_Area</vt:lpstr>
      <vt:lpstr>'Fig 4.4'!Print_Area</vt:lpstr>
      <vt:lpstr>'Fig 4.5'!Print_Area</vt:lpstr>
      <vt:lpstr>'Fig 5.1'!Print_Area</vt:lpstr>
      <vt:lpstr>'Fig 5.2'!Print_Area</vt:lpstr>
      <vt:lpstr>'Fig 5.3'!Print_Area</vt:lpstr>
      <vt:lpstr>'Fig 5.4'!Print_Area</vt:lpstr>
      <vt:lpstr>'Fig 5.5'!Print_Area</vt:lpstr>
      <vt:lpstr>'Fig 6.1'!Print_Area</vt:lpstr>
      <vt:lpstr>'Fig 6.2'!Print_Area</vt:lpstr>
      <vt:lpstr>'Fig 6.3'!Print_Area</vt:lpstr>
      <vt:lpstr>Innehåll_Contents!Print_Area</vt:lpstr>
      <vt:lpstr>A1_1!Utskriftsområde</vt:lpstr>
      <vt:lpstr>A1_2!Utskriftsområde</vt:lpstr>
      <vt:lpstr>A1_3!Utskriftsområde</vt:lpstr>
      <vt:lpstr>A1_4!Utskriftsområde</vt:lpstr>
      <vt:lpstr>B1_B2!Utskriftsområde</vt:lpstr>
      <vt:lpstr>B3_B4!Utskriftsområde</vt:lpstr>
      <vt:lpstr>B5_B6!Utskriftsområde</vt:lpstr>
      <vt:lpstr>'B7'!Utskriftsområde</vt:lpstr>
      <vt:lpstr>'Bantrafik 2014'!Utskriftsområde</vt:lpstr>
      <vt:lpstr>'C1_C2_C3'!Utskriftsområde</vt:lpstr>
      <vt:lpstr>'C4'!Utskriftsområde</vt:lpstr>
      <vt:lpstr>'C4_forts_C5_C6'!Utskriftsområde</vt:lpstr>
      <vt:lpstr>D1_D2_D3!Utskriftsområde</vt:lpstr>
      <vt:lpstr>'D10'!Utskriftsområde</vt:lpstr>
      <vt:lpstr>'D11'!Utskriftsområde</vt:lpstr>
      <vt:lpstr>D11_forts!Utskriftsområde</vt:lpstr>
      <vt:lpstr>'D12'!Utskriftsområde</vt:lpstr>
      <vt:lpstr>D13_D14_D15!Utskriftsområde</vt:lpstr>
      <vt:lpstr>D4_D5_D6!Utskriftsområde</vt:lpstr>
      <vt:lpstr>D7_D8_D9!Utskriftsområde</vt:lpstr>
      <vt:lpstr>Huvudmän!Utskriftsområde</vt:lpstr>
      <vt:lpstr>Innehåll_Contents!Utskriftsområde</vt:lpstr>
      <vt:lpstr>Tågoperatörer!Utskriftsområde</vt:lpstr>
    </vt:vector>
  </TitlesOfParts>
  <Company>Trafikverket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broand03</dc:creator>
  <cp:lastModifiedBy>Carina Jonsson</cp:lastModifiedBy>
  <cp:lastPrinted>2015-10-09T06:56:03Z</cp:lastPrinted>
  <dcterms:created xsi:type="dcterms:W3CDTF">2012-10-19T11:08:55Z</dcterms:created>
  <dcterms:modified xsi:type="dcterms:W3CDTF">2015-10-09T11:34:53Z</dcterms:modified>
</cp:coreProperties>
</file>