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78E8EA02-B086-4897-BAE0-1E5B9AF3BD8C}" xr6:coauthVersionLast="47" xr6:coauthVersionMax="47" xr10:uidLastSave="{00000000-0000-0000-0000-000000000000}"/>
  <bookViews>
    <workbookView xWindow="-51720" yWindow="-1545" windowWidth="51840" windowHeight="21120" xr2:uid="{C406CC01-7F96-4952-97B8-FB39699C4C82}"/>
  </bookViews>
  <sheets>
    <sheet name="Blad1" sheetId="1" r:id="rId1"/>
  </sheets>
  <definedNames>
    <definedName name="_xlnm._FilterDatabase" localSheetId="0" hidden="1">Blad1!$D$1:$D$18</definedName>
    <definedName name="_Hlk160453357" localSheetId="0">Blad1!$AE$15</definedName>
    <definedName name="_Hlk160800386" localSheetId="0">Blad1!$H$5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AC25" i="1"/>
  <c r="T25" i="1" l="1"/>
  <c r="R25" i="1"/>
  <c r="P25" i="1"/>
  <c r="N25" i="1"/>
  <c r="U22" i="1"/>
  <c r="U7" i="1"/>
  <c r="U3" i="1"/>
  <c r="U4" i="1"/>
  <c r="U5" i="1"/>
  <c r="U6" i="1"/>
  <c r="U8" i="1"/>
  <c r="U9" i="1"/>
  <c r="U10" i="1"/>
  <c r="U11" i="1"/>
  <c r="U12" i="1"/>
  <c r="U13" i="1"/>
  <c r="U14" i="1"/>
  <c r="U15" i="1"/>
  <c r="U16" i="1"/>
  <c r="U17" i="1"/>
  <c r="U18" i="1"/>
  <c r="U2" i="1"/>
  <c r="J3" i="1"/>
  <c r="K3" i="1" s="1"/>
  <c r="J4" i="1"/>
  <c r="K4" i="1" s="1"/>
  <c r="J5" i="1"/>
  <c r="K5" i="1" s="1"/>
  <c r="J6" i="1"/>
  <c r="K6" i="1" s="1"/>
  <c r="J7" i="1"/>
  <c r="K7" i="1" s="1"/>
  <c r="J8" i="1"/>
  <c r="K8" i="1" s="1"/>
  <c r="J9" i="1"/>
  <c r="K9" i="1" s="1"/>
  <c r="J10" i="1"/>
  <c r="K10" i="1" s="1"/>
  <c r="J11" i="1"/>
  <c r="K11" i="1" s="1"/>
  <c r="J12" i="1"/>
  <c r="K12" i="1" s="1"/>
  <c r="J13" i="1"/>
  <c r="K13" i="1" s="1"/>
  <c r="J14" i="1"/>
  <c r="K14" i="1" s="1"/>
  <c r="J15" i="1"/>
  <c r="K15" i="1" s="1"/>
  <c r="J16" i="1"/>
  <c r="K16" i="1" s="1"/>
  <c r="J17" i="1"/>
  <c r="K17" i="1" s="1"/>
  <c r="J18" i="1"/>
  <c r="K18" i="1" s="1"/>
  <c r="U23" i="1" l="1"/>
  <c r="J2" i="1"/>
  <c r="K2" i="1" l="1"/>
  <c r="J25" i="1"/>
  <c r="U20" i="1"/>
</calcChain>
</file>

<file path=xl/sharedStrings.xml><?xml version="1.0" encoding="utf-8"?>
<sst xmlns="http://schemas.openxmlformats.org/spreadsheetml/2006/main" count="310" uniqueCount="256">
  <si>
    <t>Beredningsgruppens förslag till beslut</t>
  </si>
  <si>
    <t>VTR1802</t>
  </si>
  <si>
    <t>JVA1801</t>
  </si>
  <si>
    <t>Halmstad C Bangård</t>
  </si>
  <si>
    <t xml:space="preserve">XSM300C
</t>
  </si>
  <si>
    <t xml:space="preserve">Ostkustbanan etapp Gävle–Kringlan
</t>
  </si>
  <si>
    <t>Beredningsgruppen föreslår att det nationella revisionsmötet beslutar att ge regionen i uppdrag att genomföra de utredningar som arbetsgruppen för den fortsatta analysen rekommenderade och vid behov även andra utredningar, redovisa resultatet av dessa utredningar och lägga det till grund för en uppdelning av objektet XSM300C Ostkustbanan, etapp Gävle-Kringlan, kapacitetshöjning i flera objekt i kommande planrevidering. Även andra planerade åtgärder i Gävle kan behöva beaktas i det arbetet. Kostnader och nyttor ska redovisas för hela objektet som finns i nuvarande nationella plan såväl som för olika delar/etapper av objektet.</t>
  </si>
  <si>
    <t xml:space="preserve">Ny optoanläggning för ökad kapacitet i kommunikationsnät inkl. vägklassificering
</t>
  </si>
  <si>
    <t xml:space="preserve">Det nationella revisionsmötet föreslås besluta att PLnpni får gå vidare med planeringen av objektet VTR1802 - Ny optoanläggning för ökad kapacitet i kommunikationsnät inkl. vägklassificering till en totalkostnad på 10 423 mnkr i enlighet med begäran. Objektet kommer utifrån ny kostnad att prövas i kommande planrevidering. </t>
  </si>
  <si>
    <t>JSY202</t>
  </si>
  <si>
    <t>Sydostlänken (Älmhult-Olofström-Karlshamn), elektrifiering och ny bana</t>
  </si>
  <si>
    <t>VST001b</t>
  </si>
  <si>
    <t>E4/E20 Hallunda–Vårby, Kapacitetsförstärkning till följd av Förbifart Stockholm</t>
  </si>
  <si>
    <t>Det nationella revisionsmötet föreslås besluta att regionen får gå vidare med planeringen av objektet VST001b E4/E20 Hallunda–Vårby, Kapacitetsförstärkning till följd av Förbifart Stockholm till en totalkostnad på 765 mnkr, i enlighet med begäran. Objektet kommer utifrån ny kostnad och utformning att prövas mot andra objekt i kommande planrevidering.</t>
  </si>
  <si>
    <t xml:space="preserve">JO1801 </t>
  </si>
  <si>
    <t>Laxå bangårdsombyggnad</t>
  </si>
  <si>
    <t xml:space="preserve">Beredningsgruppen föreslår att det nationella revisionsmötet beslutar att regionen får gå vidare med planeringen av objektet JO1801 Laxå bangårdsombyggnad till en totalkostnad på 443 mnkr i enlighet med begäran. Objektet kommer utifrån ny kostnad och utformning att prövas mot andra objekt i kommande planrevidering. </t>
  </si>
  <si>
    <t>JM1815</t>
  </si>
  <si>
    <t>Östersund–Storlien, Hastighetshöjande åtgärder</t>
  </si>
  <si>
    <t xml:space="preserve">Det nationella revisionsmötet föreslås besluta att regionen får gå vidare med planeringen av objektet JM1815 Östersund–Storlien, Hastighetshöjande åtgärder till en totalkostnad på 329 mnkr i enlighet med begäran. Objektet kommer utifrån ny kostnad och utformning att prövas mot andra objekt i kommande planrevidering.  </t>
  </si>
  <si>
    <t xml:space="preserve">JN2204 </t>
  </si>
  <si>
    <t>Malmbanan Svappavaara–Kiruna Stax 32,5 ton</t>
  </si>
  <si>
    <t>VSY1807</t>
  </si>
  <si>
    <t>Riksväg 26 Hedenstorp–Månseryd.</t>
  </si>
  <si>
    <t>Frövi bangårdsombyggnad</t>
  </si>
  <si>
    <t xml:space="preserve">YO002 </t>
  </si>
  <si>
    <t xml:space="preserve">Det nationella revisionsmötet föreslås besluta att avslå regionens begäran avseende objektet YO002 Frövi bangårdsombyggnad. Objektet får utifrån ny kostnad och utformning prövas mot andra objekt i kommande planrevidering.  </t>
  </si>
  <si>
    <t xml:space="preserve">XSN301D </t>
  </si>
  <si>
    <t>Malmbanan Murjek förlängning av mötesstation</t>
  </si>
  <si>
    <t xml:space="preserve">JN2206 </t>
  </si>
  <si>
    <t>SgöN Sävastklinten–Norra Sunderbyn ny mötesstation och partiellt dubbelspår</t>
  </si>
  <si>
    <t xml:space="preserve">YSY007 </t>
  </si>
  <si>
    <t>Rv 26 Mullsjö–Slättäng</t>
  </si>
  <si>
    <t xml:space="preserve">Det nationella revisionsmötet föreslås besluta att ge regionen i uppdrag att identifiera och genomföra kostnadsreducerande åtgärder objektet YSY007 Rv 26 Mullsjö–Slättäng för att hålla sig inom eller i vart fall närma sig totalkostnaden enligt den nationella planen, med bibehållande av objektets huvudsakliga syfte. </t>
  </si>
  <si>
    <t xml:space="preserve">BVGV007 </t>
  </si>
  <si>
    <t>Sundsvall resecentrum, tillgänglighet och plattformar m.m</t>
  </si>
  <si>
    <t xml:space="preserve">Beredningsgruppen föreslår att det nationella revisionsmötet beslutar att tillstyrka innehållsförändringarna avseende objektet BVGV007 Sundsvall resecentrum, tillgänglighet och plattformar m.m. i enlighet med regionens förslag.   </t>
  </si>
  <si>
    <t xml:space="preserve">XSN301F </t>
  </si>
  <si>
    <t>Malmbanan Sikträsk bangårdsförlängning</t>
  </si>
  <si>
    <t>Det nationella revisionsmötet föreslås besluta att regionen får gå vidare med planeringen av objektet XSN301F - Malmbanan Sikträsk bangårdsförlängning till en totalkostnad på 115 mnkr  i enlighet med begäran. Objektet kommer utifrån ny kostnad att prövas mot andra objekt i kommande planrevidering.</t>
  </si>
  <si>
    <t>Det nationella revisionsmötet föreslås besluta att totalkostnaden för objektet XSN301D - Malmbanan Murjek förlängning av mötesstation minskas med 79 mnkr som är kopplade till reinvesteringsåtgärder. I övrigt får regionen gå vidare med planeringen av objektet till en totalkostnad på 210 mnkr. Objektet kommer utifrån ny kostnad och innehåll att prövas mot andra objekt i kommande planrevidering.</t>
  </si>
  <si>
    <t xml:space="preserve">VSO033 </t>
  </si>
  <si>
    <t>Rv 40 förbi Eksjö</t>
  </si>
  <si>
    <t xml:space="preserve">Planerad byggstart </t>
  </si>
  <si>
    <t>Trafikslag</t>
  </si>
  <si>
    <t>Län</t>
  </si>
  <si>
    <t xml:space="preserve">Region </t>
  </si>
  <si>
    <t>Projektnummer/Objekt ID</t>
  </si>
  <si>
    <t>2025-2027</t>
  </si>
  <si>
    <t>Väg</t>
  </si>
  <si>
    <t>Stockholm</t>
  </si>
  <si>
    <t>2028-2033</t>
  </si>
  <si>
    <t>Järnväg</t>
  </si>
  <si>
    <t>Norrbotten</t>
  </si>
  <si>
    <t>Nord</t>
  </si>
  <si>
    <t xml:space="preserve">Kronoberg </t>
  </si>
  <si>
    <t>Projektnamn (Objekt)</t>
  </si>
  <si>
    <t>Örebro</t>
  </si>
  <si>
    <t>Halland</t>
  </si>
  <si>
    <t xml:space="preserve">Västernorrland </t>
  </si>
  <si>
    <t>Jönköping</t>
  </si>
  <si>
    <t>Interna krav enligt NRM</t>
  </si>
  <si>
    <t xml:space="preserve">Externa krav enligt NRM </t>
  </si>
  <si>
    <t>Tot. kostnad i förslag NTP (2022-2033) inklusive med- och samfinnasiering (fast pris i 2021 prisnivå)</t>
  </si>
  <si>
    <r>
      <t xml:space="preserve">En ny totalkostnad på 5 745 mnkr redovisades till regeringen i byggstartsrapporteringen i maj 2023 och avsåg kostnadsökning efter vald lokalisering för nysträckning av bana. </t>
    </r>
    <r>
      <rPr>
        <b/>
        <sz val="16"/>
        <color theme="1"/>
        <rFont val="Arial"/>
        <family val="2"/>
      </rPr>
      <t xml:space="preserve">I takt med att flera av de i objektet ingående åtgärderna har påbörjats och kunskapen har ökat jämfört med objektets tidigaste skeden har projektunika risker och osäkerheter kunnat identifieras, samt kalkyler förfinats. En ny totalkostnadsbedömning på 6 801 mnkr lyftes till nationellt revisionsmöte i augusti 2023 men den avslogs förutom 90 mnkr för kostnader kopplade till ERTMS. Den nya totalkostnaden på 5 775 mnkr. ( 5 835 mnkr inkl. sam- och medfinasiering) redovisades till regeringen i september 2023. </t>
    </r>
  </si>
  <si>
    <t xml:space="preserve">En reviderad beräkning visar en ökning till 1 317 mnkr (+321 mnkr, cirka 32 %). Motiv till de ökade kostnaderna är förlängd byggtid, tillkommande beslut om införande av ERTMS på sträckan Töva-Sundsvall och ALEX, tillkommande TRV-interna riktlinjer/krav och till viss del ökade materialkostnader utöver index. </t>
  </si>
  <si>
    <t>Väst</t>
  </si>
  <si>
    <t>Västra stambanan</t>
  </si>
  <si>
    <t xml:space="preserve">Projektet Laxå bangårdsombyggnad har reviderats på grund av 
•	Ökade volymer för markarbeten (schakt, förstärkning, dränering).
•	Ställverksbyte från ställverk 85 till 95.
•	Tillkommande teleåtgärder (multidukt).
•	Miljöåtgärder (buller och förorenade massor).
Störningskostnader vid större projektvolym. Ursprunglig plan låg på lägre kostnad men ny totalbedömning har gjorts efter projektering och fördjupade undersökningar. 
Vissa åtgärder har samtidigt tagits bort och klassats som reinvesteringar. Ställverksbytet är en förutsättning för förbigångsspår Välevattnet samt bangårdsombyggnaden i Laxå.    </t>
  </si>
  <si>
    <t>Ja, indirekt genom att borttagna åtgärder och reinvesteringsklassningar redovisas samt att orsaker till kostnadsförändringarna specificeras.</t>
  </si>
  <si>
    <t xml:space="preserve">Enligt senaste FKS uppgår totalkostnaden till 376 mnkr. Regionen har sedan tidigare identifierat kostnadsbesparingar på 12 mnkr som nu föreslås genomföras. Tidigare redovisades de under ”Möjligheter att kostnadsoptimera i kommande skede FU UE” och den tidigare begäran avsåg 376 mnkr. Kostnadsökningar och besparingar framgår av föredragnings-PM från maj 2024, se nedan under ”Tidigare beslutade förändringar”. Sedan det förra mötet identifierade ytterligare möjligheter att kostnadsoptimera framgår nedan. </t>
  </si>
  <si>
    <t>I PM:et finns ingen uttrycklig konsekvensbedömning av de föreslagna kostnadsökningarna. Beskrivningen stannar vid att lista orsakerna till fördyringen. Det finns dokc följande beskrivning i PM:et angående Dispens: Beredningsgruppen håller heller inte med om att kostnad inte kan utgöra skäl för dispens vad gäller t.ex. faunapassager, enligt det besked som regionen anger att den har fått från dispenshandläggare. I väglagen anges tydligt att ”När en väg byggs ska den ges ett sådant läge och utformas så att ändamålet med vägen uppnås med minsta intrång och olägenhet utan oskälig kostnad.” vilket uttryckligen ger lagstöd för att kostnaden ska vägas in i bedömningar om vägens utformning, och att dispenser på den grunden därför ska kunna medges.</t>
  </si>
  <si>
    <t xml:space="preserve">Beredningsgruppen föreslår därför att det nationella revisionsmötet beslutar att regionen ska genomföra besparingsåtgärder i objektet motsvarande det som anges som besparingspotential för alternativ 3, för 20 mnkr (den nedre delen av spannet). Regionen avgör själv vilka besparingsåtgärder den väljer att genomföra i objektet. Det innebär att regionen får gå vidare med planeringen av objektet till en totalkostnad på 344 mnkr. Objektet kommer utifrån ny kostnad och utformning att prövas mot andra objekt i kommande planrevidering.  Det nationella revisionsmötet föreslås besluta att regionen får gå vidare med planeringen av objektet VSY1807, Riksväg 26 Hedenstorp–Månseryd till en totalkostnad på 344 mnkr. Objektet kommer utifrån ny kostnad och utformning att prövas mot andra objekt i kommande planrevidering.  </t>
  </si>
  <si>
    <t>Projektet har under hösten 2023 tagit fram ny underlagskalkyl samt genomfört en osäkerhetsanalys för att uppdatera FKS. Kostnaden i FKS har ökat från 327 till 510 mnkr jämfört med föregående FKS då lösningar har förändrats samt en genomgående kostnadsökning. En högre totalkostnad ger en lägre samhällsekonomisk lönsamhet men SEB visar fortsatt på att objektet är lönsamt, nettonuvärdeskvot: 0,4 med beräkningsstandard ASEK 8.0.</t>
  </si>
  <si>
    <t>Markanspråk: +8.4 mnkr: Ökat markbehov från 23 ha till 73 ha p.g.a. Trafikverkets riktlinjer för vägområde och arbetsmiljö.
Miljöåtgärder + 8,1 mnkr: Nya krav på faunapassager, faunastängsel med bökskydd, viltuthopp, färister, torrtrummor och ljusavskärmning.
Byggnadsverk + 36 mnkr: Broytan ökad från 2 160 m² till 2 730 m².
Väganläggning + 88,4 mnkr fördelat enligt nedan:
* Ramper +8,4 mnkr
* Bygghandling entreprenör +3,4 mnkr: Kvalitetsbrister ledde till ny upphandling, förlängning av projektet och extra interna kostnader.
* Tillfälliga vägar +13,2 mnkr
* Masshantering +40,3 mnkr
* Sidoanläggningar  +12 mnkr
* Räcken + 11,1 mnkr
Kvarnarpsvägens förlängning +9,5 mnkr
Hävning av konsultkontrakt + 10 mnkr 
Projektspecifika åtgärder
* Flytt av högspänningsledningar +3,5 mnkr
* Arkeologi + 1,1 mnkr
Bedömningar och riskkostnader + 18 mnkr</t>
  </si>
  <si>
    <t xml:space="preserve">Bredningsgruppen noterar löpmeterkostnaden uppgår till 69,9 tkr/m vilket är mer än dubbelt så mycket som för andra jämförbara mittsepareringsprojekt. Projektet påtalar att detta beror på detta är en nysträckning och inte mittseparering/breddning av befintlig väg. Beredningsgruppen håller med om att nydragning är dyrare men att kostnaden för projektet ändå är extrem.
Regionen har genomfört en översyn och identifierat och presenterat flera möjliga kostnadsbesparande åtgärder där den största innebär att bygga en icke mötesseparerad väg. Lösningen uppfyller fortfarande åtgärdens syfte med att förbättra framkomligheten för genomfartstrafiken, förbättra trafiksäkerheten och minska trafikens störningar inne i Eksjö. Trafikeringen på den nya vägen förväntas inte bli speciellt hög (2 500 ÅDT varav 20 % lastbilar enligt SEB). 
Även den enklare utformningen medför en stor kostnadsökning och även här är löpmeterkostnaden (54,9 tkr/m) hög i förhållande till jämförbara projekt. Det nationella revisionsmötet föreslås besluta att ge regionen i uppdrag att identifiera och genomföra kostnadsreducerande åtgärder för objektet VSO033 Rv 40 förbi Eksjö för att hålla sig inom eller i vart fall närma sig totalkostnaden i den nationella planen. Även förändrad vägstandard ska övervägas i enlighet med identifierade besparingsalternativ. Regionen kan återkomma för nytt ställningstagande i ett senare skede om det finns behov av det. </t>
  </si>
  <si>
    <t>Ett medgivande innebär att projektet kan arbeta vidare med nuvarande lösningar, genomföra samråd och starta produktion enligt tidplan. Lösningar i projektet har inte förändrats mot åtgärdens syfte och ändamål.
Om medgivande ej beslutas tvingas projektet pausa arbetet enligt tidplan vilket även medför extra kostnader. Hittills nedlagda kostnader för projektet uppgår till 33 mnkr. Projektet kan inte gå ut med vägplanen på samråd och därmed försenas också fastställelse av vägplanen. Att ej genomföra de förändringar som skett i projektet innebär att åtgärden varken når sitt ändamål, syfte eller uppfyller Trafikverkets interna regelverk och riktlinjer. Detta innebär att nuvarande projekt inte går att genomföra. Det finns alltså en konsekvensbedömning som väger funktionalitet mot kostnadskontroll.</t>
  </si>
  <si>
    <t xml:space="preserve">I projektet ingår fyra samfinansieringar – tre med namngivna reinvesteringar (B43) för spår, spårväxel och kontaktledningsbyten och en trimning (SINV) för att förbättra punktligheten för persontrafiken. Trimningen innebär att en växelförbindelse vid plattformen läggs in samt att plattformen förlängs med 53 meter. Detta för att två tåg ska kunna angöra mot plattformen samtidigt. 
Samfinansieringarna över VO gränserna möjliggör att vi kan använda våra tider i spår mer effektivt
Objektskostnaden i NTP 2022-2033 är 298 mnkr med en standardavvikelse på 30%. Denna baserar sig på GKI i skede åtgärdsvalsstudie. I nolläget fanns inga tillkommande finansieringar. 
Juni 2023 uppdaterades objektskostnaden till 252 mnkr, med en standardavvikelse på 16%. Denna baserar sig på FKS skede Plan inför beslut om BMP. I detta läge hade vi även en tillkommande finansiering på 57 mnkr. Den tillkommande finansieringen består av två delar. Delvis ingick växlarna i Murjek både i detta namngivna objekt och en namngiven reinvestering på B43. Denna dubbelfinansiering har lösts genom att NJVG minskats så att den nu endast finansierar standardhöjningen i växlarn. Delvis har även en trimningsåtgärd på SINV tillkommit till projektet (+12 mnkr). Samtliga delar ingår i projektets FKS och är svåra att bedöma oberoende av varandra. Belastningen på NJVG uppgick därför till 195 mnkr. Effekterna för trimningsåtgärden ingår i SEB. 
Under hösten 2024 har projektet uppdaterat objektskostnaden till 289 mnkr, med en standardavvikelse på 15%. Denna baserar sig på FKS skede plan inför granskning. I denna kalkyl har även samfinansiering med spår- och kontaktledningsbyte lagts till. Då även dessa delar ingår i namngivna reinvesteringar på B43. 
Detta innebär en ändrad total objektskostnad med -3% (-8 mnkr) jämfört med nolläget. Det innebär också en minskning av belastningen på NJVG med -37% (-109 mnkr).
Jämfört med senast beslutad förändring innebär det en ändrad total objektskostnad med 13% (37 mnkr) och en minskad belastning på NJVG med 3% (7 mnkr). </t>
  </si>
  <si>
    <t>−79</t>
  </si>
  <si>
    <t>De största förändringarna sedan den förra kalkylen är följande: 
* Projektadministration, utredning &amp; planering, projektering och överlämning +17 mnkr. Bedömningen är att plan krävs för en del av objektet, ökning av medel för överlämning. 
* Signal +8 mnkr. I och med att ERTMS införs på sträckan har kostnaderna för signalåtgärder ökats. 
* Generella osäkerheter -20 mnkr. Vid genomgången av kalkylen är bedömningen att block 1–9 innehåller höjd för osäkerheter. Därför minskas de generella osäkerheterna. Motiv till förändring
För att höja Stax (axellast) till 32,5 ton måste hela sträckan åtgärdas.
Om viktiga delar tas bort ur objektet för att spara pengar kommer effekten (Stax 32,5 ton) inte att uppnås.
Osäkerheten i kalkylen är dock fortfarande stor (±30 %), projektet är i tidigt skede.</t>
  </si>
  <si>
    <t>Minskade generella osäkerheter (−20 mnkr)
Vid genomgång av kalkylen konstaterades att block 1–9 redan innehöll höjd för osäkerheter.
Därför minskades posten för "generella osäkerheter".
(Indirekt kostnadsstyrning)
Att tydligare avgränsa behovet av planläggning → man bedömer att plan bara krävs för vissa delar, inte hela objektet. Detta minskar risken för överbudgetering.</t>
  </si>
  <si>
    <t xml:space="preserve">Det nationella revisionsmötet föreslås besluta att regionen får gå vidare med planeringen av objekten  JN2204 Malmbanan Svappavaara–Kiruna Stax 32,5 ton till en totalkostnad på 257 mnkr  i enlighet med begärandena. Objekten kommer utifrån ny kostnad och utformning att prövas mot andra objekt i kommande planrevidering.	</t>
  </si>
  <si>
    <t>För att kunna höja Stax (axellast) till 32,5 ton på sträckan krävs att hela sträckan åtgärdas.
Om viktiga delar tas bort ur projektet för att hålla nere kostnaderna → målet uppnås inte (Stax 32,5 ton).
Osäkerheten i kalkylen är fortfarande stor (±30 %) eftersom projektet är i ett tidigt skede.</t>
  </si>
  <si>
    <t xml:space="preserve">I FKS skede inför granskning motiveras förändringen av objektets totalkostnad till största del i följande block vid jämförelse med GKI skede ÅVS (underlag till natioenll plan). 
•	Block 1 och 2  -5 mnkr, beror på utfall av kostnader.
•	Projektering +26 mnkr. Det partiella dubbelspåret måste byggas med datorställverk. I tidigare kalkyl beräknades att befintligt ställverk 59 kunde användas. Projekteringskostnaden bedöms öka med 30 mnkr för ställverk 95, i kostnaden ingår det arbete som systemleverantören utför (dvs. omgenereringskostnad). Övriga projekteringskostnader har sänkts med 4 mnkr.
•	Block 4 + 7 mnkr
•	Miljöåtgärder +18 mnkr. Tillkommande är bullerplank och fastighetsnära bullerskyddsåtgärder. Den tidigare kalkylen innehöll inga kostnader för miljöåtgärder. I arbetet med järnvägsplanen bedöms nu projektet som en väsentlig ombyggnad, dvs. med högre krav på bullerskyddsåtgärder.
•	Markarbeten järnväg +15 mnkr. Ny förutsättning sänkt krav på stax för banunderbyggnad (-20 mnkr). Ny kostnadsbedömning enligt osäkerhetsanalys (+35 mnkr). Vid osäkerhetsanalysen bedömdes en högre kostnad bl.a. pga. av ökad zonschakt och bedömning av befintliga grundläggningsförhållanden. Ökningen av zonschakt är kopplat till att projektet under 2025 kommer att få begränsade tider i spår. Man kommer därför inte att kunna arbeta på längre avstängningar. 
•	Byggnadsverk/konstbyggnader -1 mnkr 
•	Väganläggning +25 mnkr.  längre serviceväg (300 m) samt ombyggnad av väg till vägskydd (600 m). 
•	BEST-Arbeten +6 mnkr. Tillkommande vägskydd. Neddragning av signalkostnader med 8 mnkr gjorts genom att gå från två till ett signalställverk.
•	Block 8 -4 mnkr
•	Block 9 +2 mnkr. 
•	Generella osäkerheter + 8mnkr. 
Förändringarna beror främst på ny kostnadsbedömning enligt osäkerhetsanalys, om inget annat anges. Generellt gäller att deltagarna vid kalkylgranskning och osäkerhetsanalys har gjort en annan bedömning av kostnaderna i kalkylblocken jämfört med tidigare kalkyl. </t>
  </si>
  <si>
    <t>Enligt beredningsgruppen har regionen redogjort för skälen till kostnadsökningen i tillräcklig omfattning för att det nationella revisionsmötet ska kunna ta ställning till den. Regionen har också redovisat genomförda kostnadsbesparingar. Kostnadsökningen är dock, trots det, tämligen stor. Beredningsgruppen bedömer dock sammantaget att kostnadsökningen är svår att påverka, och att det nationella revisionsmötet därför bör besluta att regionen får gå vidare med sin planering av objektet till en totalkostnad på 382 mnkr enligt begäran.Det nationella revisionsmötet föreslås besluta att regionen får gå vidare med sin planering av objektet JN2206 SgöN Sävastklinten–Norra Sunderbyn ny mötesstation och partiellt dubbelspår till en totalkostnad på 382 mnkr.</t>
  </si>
  <si>
    <t>Jämtland</t>
  </si>
  <si>
    <t>Mittbannan</t>
  </si>
  <si>
    <t>Godsstråket</t>
  </si>
  <si>
    <t>Den reviderade totalkostnaden är enligt ny GKI. Det har i kalkylarbetet analyserats vilka plankorsningsåtgärder som krävs för att nå den nu framtagna hastighetsprofilen. Detta har resulterat i att antalet vägskyddsanläggningar som ska byggas har kunnat reduceras. Dock har objektets kostnad ökat något som följd av att nu gällande regelverk kräver att hela sträckan bör mätas in och spårriktas, det innebär även att befintlig kontaktledning måste justeras på hela sträckan, och kostnaden för respektive ALEX-vägskydd har ökat. Merkostnaden pga. regelverket kopplat till inmätning och spårriktning uppgår till 5 mnkr jämfört med tidigare kalkyl, och merkostnaden för ALEX-vägskydden till 14 mnkr. På de platser där det är nedsatt hastighet pga. obevakad övergång är ALEX det vägskydd som ska byggas om vi vill höja hastigheten och det inte går att stänga/slopa plankorsningen, enligt internt beslut.</t>
  </si>
  <si>
    <r>
      <rPr>
        <b/>
        <sz val="16"/>
        <color theme="1"/>
        <rFont val="Arial"/>
        <family val="2"/>
      </rPr>
      <t>Konsekvensbedömningar av kostnadsreducerande åtgärder:</t>
    </r>
    <r>
      <rPr>
        <sz val="16"/>
        <color theme="1"/>
        <rFont val="Arial"/>
        <family val="2"/>
      </rPr>
      <t xml:space="preserve">
Avbeställa återställning av HNJ-bangården (−17 mnkr. Bedömning: möjlig besparing om nya uppställningsspår hinner byggas. Risk: om spåren inte blir klara i tid, uppstår kapacitetsproblem.
Finansiera plattform 5 via SINV (−20 mnkr). Bedömning: endast teoretisk besparing. Risk: förlorad samordningsvinst och risk för att Trafikverket ändå får bära kostnaden.
Flytta ATC-mellansteget till objekt B43 (−293 mnkr). Bedömning: endast kostnadsförflyttning. Risk: osäkerhet om finansiering, och risk att kostnaden ändå återkommer i annat projekt.
Bortse från osäkerhetsanalysens påslag (−164 mnkr). Bedömning: osäker åtgärd. Risk: ökad risk för budgetöverskridande om oförutsedda kostnader uppstår.
Senareläggning av kommunens gångbro (±0 mnkr). Bedömning: ingen säker besparing. Risk: försämrat samarbete med kommunen och risk för förlorad medfinansiering.
Samordna ställverksbyte och bangårdsombyggnad i samma entreprenad (±0 mnkr). Bedömning: kan ge viss samordningsvinst. Risk: risk för ökade ÄTA-kostnader som kan äta upp hela besparingen.                                                                           </t>
    </r>
    <r>
      <rPr>
        <b/>
        <sz val="16"/>
        <color theme="1"/>
        <rFont val="Arial"/>
        <family val="2"/>
      </rPr>
      <t>Slutsats</t>
    </r>
    <r>
      <rPr>
        <sz val="16"/>
        <color theme="1"/>
        <rFont val="Arial"/>
        <family val="2"/>
      </rPr>
      <t xml:space="preserve">
Dokumentet bedömer i princip alla kostnadsreducerande åtgärder som riskfyllda, osäkra eller teoretiska.
Endast HNJ-bangårds-åtgärden (−17 mnkr) pekas ut som en möjlig verklig besparing, men även den är villkorad.
Sammanlagt innebär det att ingen av åtgärderna garanterar en trygg kostnadsreducering utan påtagliga risker.</t>
    </r>
  </si>
  <si>
    <t xml:space="preserve">* Bärighetsåtgärder på befintlig väg pga. förändringar i regelverk, + 18 mnkr
* Faunaåtgärder + 18 mnkr, varav 15 mnkr pga. förändringar vad gäller placering och utformning av faunapassager och 3 mnkr pga. förändringar i regelverk.
*Åtgärder på befintliga byggnadsverk (breddning av två mindre broar) +3,5 mnkr
* Förbifart Broholm (2 km) +18 mnkr 
* Enskilda vägar och korsningar/anslutningar, + 18 mnkr varav 15 mnkr pga. ökad längd enskild väg och 
3 mnkr pga. förändringar i regelverk, då bredden på enskilda vägar har ökats från 3,5 m till 4 m som är nytt minimikrav i Handbok enskilda vägar från 2021. 
* Bullerskyddsåtgärder + 10 mnkr 
* Bedömningar överlag jämfört med föregående kalkyl + 18,5 mnkr </t>
  </si>
  <si>
    <t>Projektet har i september 2022 tagit fram ny underlagskalkyl samt genomfört kalkylsäkring för att uppdatera FKS inför kungörande av vägplanen. Kostnaden i FKS är högre än föregående FKS från samrådsunderlaget då lösningar har förändrats samt en genomgående kostnadsökning. En högre totalkostnad ger en något lägre samhällsekonomisk lönsamhet men SEB visar fortsatt på att objektet är lönsamt. En ny FKS för objektet i samband med framtagen SEB utgör grund för begäran av förändring.</t>
  </si>
  <si>
    <t>Konsekvens av beslut att ej medge begärd förändring
Om medgivande ej beslutas tvingas projektet pausa arbetet enligt tidplan. Projektet kan inte lämna in vägplanen för tillstyrkan hos länsstyrelsen vilket är planerat till augusti/september 2023. Därmed försenas också fastställelse av vägplanen. Att ej genomföra de förändringar som skett i projektet innebär att åtgärden varken når sitt ändamål och syfte eller uppfyller Trafikverkets interna regelverk och riktlinjer, vilket innebär att nuvarande projekt inte går att genomföra.</t>
  </si>
  <si>
    <t xml:space="preserve">Jönköing </t>
  </si>
  <si>
    <t>Rv 26</t>
  </si>
  <si>
    <t>Den begärda förändringen motiveras av att underlaget till den nuvarande nationella planen baserades på en osäkerhetsanalys från 2017, som nu visat sig vara föråldrad. En ny fullständig osäkerhetsanalys från 2023 har påvisat stora kostnadsavvikelser. Utredningar under 2024 har lett fram till att projektets totalkostnad i ursprunglig omfattning uppgår till 12 568 mnkr, men att en kostnadsreducering om cirka 500 mnkr kan göras genom alternativ 4d, där antalet spår från Gävle C minskas.
Ytterligare möjliga besparingar (upp till ca 2 500 mnkr) bedöms kunna uppnås genom samordning med en framtida flytt av godsbangården. Förändringsbehovet förklaras också av nya förutsättningar som tillkommit efter 2017, bl.a. kompletteringen med sträckan Gävle Västra–Forsbacka, avtalet om bostadsbyggande mellan staten, kommunen och regionen (inkl. anslutning till Tolvforsskogen), samt ny station vid Gävle Västra som delvis finansieras via regional plan.
Sammanfattningsvis är motivet till förändringen att:
Uppdaterad osäkerhetsanalys visar stora kostnadsavvikelser jämfört med planen från 2017.
Kostnadsbesparingar kan göras genom justerat upplägg (alt. 4d) och ev. samordning med flytt av godsbangård.
Nya förutsättningar och åtaganden har tillkommit efter 2017, vilket påverkar projektets omfattning och kostnader.</t>
  </si>
  <si>
    <r>
      <t xml:space="preserve">Konsekvensbedömningar av föreslagna kostnadsreducerande åtgärder
</t>
    </r>
    <r>
      <rPr>
        <b/>
        <sz val="16"/>
        <color theme="1"/>
        <rFont val="Arial"/>
        <family val="2"/>
      </rPr>
      <t>Alt. 4d (4 spår i stället för 5 från Gävle C)</t>
    </r>
    <r>
      <rPr>
        <sz val="16"/>
        <color theme="1"/>
        <rFont val="Arial"/>
        <family val="2"/>
      </rPr>
      <t xml:space="preserve">
Fördel: sparar ca 500 mnkr.
Konsekvens: risk för minskad kapacitet jämfört med ursprungsförslaget (5a).
Bedömning i dokumentet: innebär viss försening (minst 1 år) pga. omtag i planeringen.
Alternativ produktionsmetod för överlast
Fördel: kan förkorta byggtid med upp till 2 år.
Konsekvens: osäkerhet om metodens långsiktiga funktion och risk för högre underhållskostnader.
Omprövning av masshantering (3b-krav)
Fördel: besparing på hantering av massor + bättre miljöprestanda.
Konsekvens: osäker om regelverket tillåter föreslagen återanvändning fullt ut.                                                                                                                                                                                                                                                                                                                                 </t>
    </r>
    <r>
      <rPr>
        <b/>
        <sz val="16"/>
        <color theme="1"/>
        <rFont val="Arial"/>
        <family val="2"/>
      </rPr>
      <t>Slutsats</t>
    </r>
    <r>
      <rPr>
        <sz val="16"/>
        <color theme="1"/>
        <rFont val="Arial"/>
        <family val="2"/>
      </rPr>
      <t xml:space="preserve">
Ja, konsekvensbedömningar förekommer i dokumentet, men ofta indirekt.
De viktigaste riskerna är:
kapacitetsförlust (Alt. 4d),
förseningar (omtag i planering, samordning med godsbangård),
osäkerheter kring teknik/metoder (överlast, masshantering).
Dokumentet betonar att besparingarna inte är riskfria och kan påverka projektets syfte (kapacitet, restider, samordning med bostadsavtal).
Samordning med flytt av godsbangård
Fördel: mycket stor besparing (upp till 2 500 mnkr).
Konsekvens: förutsätter beslut om godsbangårdsflytten, annars ingen besparing. Kan försena projektet om samordning drar ut på tiden.</t>
    </r>
  </si>
  <si>
    <t>Föreslagna kostnadsreducerande åtgärder
Alt. 4d (4 spår i stället för 5 från Gävle C). Fördel: sparar ca 500 mnkr. Konsekvens: risk för minskad kapacitet jämfört med ursprungsförslaget (5a). Bedömning i dokumentet: innebär viss försening (minst 1 år) pga. omtag i planeringen.
Alternativ produktionsmetod för överlast. Fördel: kan förkorta byggtid med upp till 2 år. Konsekvens: osäkerhet om metodens långsiktiga funktion och risk för högre underhållskostnader.
Omprövning av masshantering (3b-krav). Fördel: besparing på hantering av massor + bättre miljöprestanda. Konsekvens: osäker om regelverket tillåter föreslagen återanvändning fullt ut.
Samordning med flytt av godsbangård. Fördel: mycket stor besparing (upp till 2 500 mnkr).Konsekvens: förutsätter beslut om godsbangårdsflytten, annars ingen besparing. Kan försena projektet om samordning drar ut på tiden.</t>
  </si>
  <si>
    <t>* Projektomtag (15 mnkr):
Beslutet att ta bort sociodukten har lett till merarbete för projektledningen.
* Ändrad lokalgata och trafikanpassningar (58 mnkr):
Lokalgatan behöver flyttas 20 meter västerut, vilket inte fanns med i den ursprungliga kostnadsbedömningen. Trafikprognoser visar körisk, vilket kräver trafiksignaler och förlängt vänsterkörfält vid avfartsrampen Hallunda södra.
* Underskattade risker/osäkerheter (95 mnkr):
Den ursprungliga kalkylen tog inte tillräcklig höjd för marknadsrisker eller tekniska osäkerheter, t.ex. förstärkningar för tunnelröret under E4/E20. Osäkerhetsanalys 2024 pekar på risk för dyra anbud och genomförandeproblem.
* Miljöåtgärder (30 mnkr):
Breddningen av E4/E20 kräver bullerskydd, åtgärder för luftkvalitet och återuppbyggnad av en GC-bro. Tidigare planer baserades på bristfälliga uppskattningar.                                                                                                                                                                 * Tidiga brister i kalkyl – ursprunglig kalkyl byggde på tidigt skede, grova antaganden och utan full hänsyn till miljöåtgärder.</t>
  </si>
  <si>
    <t xml:space="preserve">Avvikelsen som lyfts i detta PM omfattar etapp 2: E4/E20 Hallunda–Fittja, trimnings- och miljöåtgärder (568 mnkr)
Projektet har under året genomfört en omfattningsförändring. Under tidigt planeringsskede har en sociodukt ingått som en del av projektets miljöåtgärder. Efter beslut om att sociodukten inte är förenligt med objektets syfte har projektet skalat ned utformningen till att motsvara ett grundutförande. Grundutförandet består i att bygga upp den GC-bro som måste rivas för att göra plats åt breddningen av E4E20. Med en sociodukt beräknar projektet att totalkostnaden hade ökat med ca 180 mnkr (i prisnivå 2021-02) jämfört med grundutförandet.  </t>
  </si>
  <si>
    <t>Slopad sociodukt → stor besparing jämfört med tidigare begäran (946 mnkr).
Dock: själva omtaget gav viss extrakostnad (+15 mnkr).
Totalt sett reducerades kostnaden med ca −181 mnkr jämfört med 2023 års begäran.</t>
  </si>
  <si>
    <t xml:space="preserve">FKS inför skede granskning av järnvägsplan togs fram i januari 2022 och gav då 167 mnkr. Kostnaden 188 mnkr i den nationella planen grundar sig på FKS från skede samrådshandling. Under hösten 2024 har projektet tagit fram en egenkalkyl enligt riskreservsmodellen där mängderna baserar sig på färdig bygghandling. Generellt gäller att kostnaden per block har uppskattats med hjälp av mer detaljerade mängder och bättre kunskap om kostnader.
Kostnadsminskningen 2023 berodde på att signalkostnaden hade minskats efter budgetoffert från Alstom samt att ej klippbart stängsel (suicidstängsel) bytts ut mot viltstängsel. 
</t>
  </si>
  <si>
    <r>
      <rPr>
        <b/>
        <sz val="16"/>
        <color theme="1"/>
        <rFont val="Arial"/>
        <family val="2"/>
      </rPr>
      <t>Innehållsförändringar (+156 mnkr)</t>
    </r>
    <r>
      <rPr>
        <sz val="16"/>
        <color theme="1"/>
        <rFont val="Arial"/>
        <family val="2"/>
      </rPr>
      <t xml:space="preserve">
* Överlämningsspår: +40 mnkr
* Lokuppställning:+ 3,5 mnkr
* Förlängning av lokuppställningsspår:+ 27 mnkr
* Signalreglering av överlämningsspåret:+ 4 mnkr
* Elektrifiering av överlämningsspår:+ 3,6 mnkr
* Ställverksbyte +72 mnkr
* Ny skyddsväxel på spår3 +6 mnkr
</t>
    </r>
    <r>
      <rPr>
        <b/>
        <sz val="16"/>
        <color theme="1"/>
        <rFont val="Arial"/>
        <family val="2"/>
      </rPr>
      <t>Kostnadsökningar (68 mnkr)</t>
    </r>
    <r>
      <rPr>
        <sz val="16"/>
        <color theme="1"/>
        <rFont val="Arial"/>
        <family val="2"/>
      </rPr>
      <t xml:space="preserve">
* Järnvägsplan +17 mnkr, det saknades medel för järnvägsplan och tillhörande systemhandling
* Bygghandling +3,5 mnkr
* Mark/Banunderbyggnad +47,5 mnkr, kalkylerna för markarbetena var orealistiskt lågt räknade.
</t>
    </r>
  </si>
  <si>
    <r>
      <t xml:space="preserve">Frövi driftplats är en järnvägsknutpunkt där Bergslagsbanan mot Ludvika, Godsstråket genom Bergslagen mot Örebro och Fagersta samt Mälarbanan mot Arboga möts. Driftplatsen består av en mindre godsbangård där vissa spår är korta med en onödigt komplex design och layout. Många växlar sänker kapaciteten och ökar risken för olycksfall. Redan för den verksamhet som bedrivs idag är spårkapaciteten otillräcklig.
Den ökande produktionen hos närliggande industrier skapar ett ökat transportbehov där spårkapaciteten hindrar främst BillerudKorsnäs och Essinge Rail från tillväxt. Lindesbergs kommun har antagit en detaljplan som möjliggör etablering av nya industrier som ska kunna transportera via järnväg.
För långa tåg finns idag inte tillräckligt långa spår i Frövi, närmaste spår är i Vanneboda. Långa tåg som ska växlas/rangeras får lämna halva tågsättet i Vanneboda, åka till Frövi, växla/rangera för att sedan åka tillbaka till Vanneboda och hämta vagnarna igen.
I en avsiktsförklaring daterad 2020-06-09 är finansieringen fördelad på Trafikverket 151,1 mnkr, länsplan 31,9 mnkr och Lindesbergs kommun 46,5 mnkr, totalt 229,5 mnkr (prisnivå 2021-02).                                                                                                        </t>
    </r>
    <r>
      <rPr>
        <b/>
        <sz val="16"/>
        <color theme="1"/>
        <rFont val="Arial"/>
        <family val="2"/>
      </rPr>
      <t>Motiv till förändringen</t>
    </r>
    <r>
      <rPr>
        <sz val="16"/>
        <color theme="1"/>
        <rFont val="Arial"/>
        <family val="2"/>
      </rPr>
      <t xml:space="preserve">
GC-bron har felaktigt legat kvar i totalkostnaden, ska inte ingå.
Ställverksbyte (85 → 95) är en förutsättning för att kunna genomföra åtgärderna. Ursprungligen skulle ERTMS bekosta detta, men utrullningen har senarelagts.
Ny ”spårloop” norr om Frövi ger möjlighet till omlastning, minskat buller i centrala Frövi och stödjer industrins utveckling.
Kommunen bygger en del av spårloopen, Trafikverket en annan.</t>
    </r>
  </si>
  <si>
    <r>
      <rPr>
        <b/>
        <sz val="16"/>
        <color theme="1"/>
        <rFont val="Arial"/>
        <family val="2"/>
      </rPr>
      <t>Konsekvensbedömningar vid avslag</t>
    </r>
    <r>
      <rPr>
        <sz val="16"/>
        <color theme="1"/>
        <rFont val="Arial"/>
        <family val="2"/>
      </rPr>
      <t xml:space="preserve">
Kapacitetsproblem kvarstår. Bangården kan inte hantera längre tåg utan att blockera spåren. Påverkar både gods- och persontrafik.
Näringslivets behov tillgodoses inte. Industrin (bl.a. BillerudKorsnäs, Essinge Rail) får sämre förutsättningar för sin tillväxt. Lindesbergs kommun får inte full nytta av sina industrispår.
Bullerstörningar i Frövi. Utan ny spårloop sker omlastning fortsatt i centrala Frövi. Det innebär kvarstående bullerproblem för boende.
Underhållskostnader ökar ändå. Trafikverkets underhållsorganisation måste göra reinvesteringar på 20–40 mnkr, men utan att kapacitetsproblemen löses.
Planeringsresurser riskerar spillas. Om projektet inte får gå vidare, bör planeringsarbetet pausas för att undvika onödiga kostnader.
</t>
    </r>
    <r>
      <rPr>
        <b/>
        <sz val="16"/>
        <color theme="1"/>
        <rFont val="Arial"/>
        <family val="2"/>
      </rPr>
      <t xml:space="preserve">Slutsats: </t>
    </r>
    <r>
      <rPr>
        <sz val="16"/>
        <color theme="1"/>
        <rFont val="Arial"/>
        <family val="2"/>
      </rPr>
      <t>Ett avslag innebär alltså:
kapacitetsbrist, försämrade villkor för näringslivet, bullerproblem för boende, samt extra underhållskostnader utan att problemen löses.</t>
    </r>
  </si>
  <si>
    <t>Samordning med reinvesteringar och trimning ska fortsatt ske för effektivt genomförande.</t>
  </si>
  <si>
    <t>Kostnadsförändring jämfört med senaste gällande NTP enlg. NRM</t>
  </si>
  <si>
    <t>Kostnadsförändring i % jämfört med senaste gällande NTP enlg. NRM</t>
  </si>
  <si>
    <t xml:space="preserve">Kostnadsförändringar pga. interna krav </t>
  </si>
  <si>
    <t xml:space="preserve">Kostnadsförändringar pga. externa krav </t>
  </si>
  <si>
    <t>Ny kostnadsbedömning efter föreslagna kostnadsredocerande åtgärder</t>
  </si>
  <si>
    <t>Förekomsten av konsekvensbedömnngar ur kostnadskontrollperspektiv</t>
  </si>
  <si>
    <t>•	För att höja Stax (axellast) till 32,5 ton måste hela sträckan åtgärdas.
•	Om viktiga delar tas bort ur objektet för att spara pengar kommer effekten (Stax 32,5 ton) inte att uppnås.
•	Osäkerheten i kalkylen är dock fortfarande stor (±30 %), projektet är i tidigt skede.</t>
  </si>
  <si>
    <t xml:space="preserve">
De största förändringarna nu är följande: 
* BEST-arbetet -35 mnkr. Signalkostnaderna har minskat med -21 mnkr pga. att endast en omgenerering kommer att krävas (tidigare två) och att omgenerering har samordnats med andra åtgärder. Bana, el och tele har ändrats med -14 mnkr pga. ny uppskattning och mer detaljkunskap.
* Störningskostnad -14 mnkr. Osäkerheterna har minskat då projektet har bättre kunskaper jämfört med planskedet. </t>
  </si>
  <si>
    <t>Kostnadsförändringar
+40 mnkr, Förlängd produktionstid med ett år (till 2029)/senarelagd planerad ÖFT för att minimera risk för förseningar i byggskedet, för att undvika att i sent skede behöva planera för nya BAP-tider (Banarbetsplanen), en process som tar drygt 2 år.
+60 mnkr, För att klara bärighetskrav (STAX 25), vilket framkommit vid detaljprojektering, att mängden schakt/utgrävning ökat mot tidigare osäkerhetsanalys från 2019 och jämfört med den nationella planen.
+35 mnkr, Ökad kostnad för anläggande av planskild gångförbindelse (verifierad i separat osäkerhetsanalys 2020 vilket inte framgick i grundkalkylen).
+10 mnkr, Ökade materialkostnader utöver index för stål och betong.
Innehållsförändringar
+10 mnkr, Utökad omfattning av tillkommande uppställningsspår för godshantering pga. att befintliga uppställningsspår på Södra kajen rivs (genomförs i annat projekt).
+40 mnkr, I och med beslut om ERTMS tillkommer ca 50 signalobjekt som måste konverteras till ERTMS inom Nacksta driftplats, se figur 1. Nacksta kommer att ingå i Sundsvalls driftplats efter ombyggnad.
+70 mnkr, Bygga om 10 st. vägskyddsanläggningar enl. ALEX-konceptet. Utgick efter beslut vid nationellt revisionsmöte 2023-02-24
+48 mnkr, Införa nytt styrområde för ERTMS på sträckan Töva─Sundsvall. Utgick efter beslut vid nationellt revisionsmöte 2023-02-24
+8 mnkr, Kostnad för projektering av ALEX-anläggningar samt ERTMS Töva─Sundsvall. 
-62 mnkr, Anpassning av nuvarande kombiterminal till nattuppställning för persontrafik, utgår
 -31 mnkr, Förlängning av uppställningsspår för godstrafik, utgår.
-13 mnkr, Kortare utdragsspår, spår 11.
-22 mnkr, ex för truckväg till plattformar, utgår.
-55 mnkr, Frilastspåret ingår inte i objektet utan har prioriterats som SINV-åtgärd och genomförts under 2023, enligt beslut av cPLnp 2023-12-07. 
-40 mnkr, ERTMS för Nacksta finansieras i ERTMS-projektet, enligt beslut av cPLnp 2024-02-02</t>
  </si>
  <si>
    <r>
      <t xml:space="preserve">Reviderad kostnadsprognos behövs efter ny osäkerhetsanalys våren 2024, baserat på erfarenheter från slutförda sträckor.
Förläggningsmetod dyrare än beräknat: Plöjning kan användas i mindre omfattning än tidigare antagits (56 % istället för 74 %). Mer schaktning krävs p.g.a. bristande dokumentation och risk för skador på befintliga kablar → högre kostnader och längre tid. (+949 mnkr)
Ökat behov av tider i spår: Tidigare kalkyl: 28–55 % av produktionen. Ny kalkyl: 95 % kräver tider i spår. Begränsat utnyttjande av arbetsskift → ökade kostnader och förseningar. (+1 051 mnkr)
Arbete i säkerhetszon nattetid: Minst 95 % av produktionen inom säkerhetszon med endast 4 timmar nattetid i bästa fall. (+249 mnkr)
Tillkommande kostnader: Overhead från organisationsförändring 2022 (+284 mnkr). Behov av dubbla teknikhus på större driftplatser för redundans (+300 mnkr). Eventuellt nytt krav på kanalisation på driftplatser → risk för mycket stora kostnadsökningar (&gt;50 %), men ännu ej medräknat i kalkylen. Kontinuerlig analys pågår för att optimera metod och minska framtida kostnader samt driftstörningar.
</t>
    </r>
    <r>
      <rPr>
        <b/>
        <sz val="16"/>
        <color theme="1"/>
        <rFont val="Arial"/>
        <family val="2"/>
      </rPr>
      <t>Kärnan i motivet:</t>
    </r>
    <r>
      <rPr>
        <sz val="16"/>
        <color theme="1"/>
        <rFont val="Arial"/>
        <family val="2"/>
      </rPr>
      <t xml:space="preserve">
Den begärda förändringen grundas på att tidigare kalkyler underskattade kostnaderna eftersom: mer tids- och kostnadskrävande förläggningsmetoder krävs, produktionen är starkt begränsad till tider i spår och säkerhetszon, nya organisatoriska och tekniska krav tillkommit.</t>
    </r>
  </si>
  <si>
    <t>Förändrad förläggningsmetod – plöjning kan användas i mindre omfattning än beräknat, vilket kräver mer schaktning som är dyrare och mer tidskrävande.
Ökat behov av tider i spår – 95 % av produktionen kräver tider i spår (tidigare 28–55 %), vilket leder till ineffektiv resursanvändning och längre projekttider.
Arbete i säkerhetszon – nästan all produktion måste ske inom säkerhetszon, ofta nattetid, vilket ökar kostnaderna ytterligare.
Tillkommande overheadkostnader – efter organisationsförändringen 2022.
Tekniska krav – behov av dubbla teknikhus på större driftplatser för att säkerställa funktion och redundans.
Möjliga nya krav – kanalisation på driftplatser som saknar detta (ej med i kalkylen ännu, men kan leda till mycket stora kostnadsökningar).</t>
  </si>
  <si>
    <t xml:space="preserve">Inga besparingar. Se beredningsgruppens förslag till beslut. </t>
  </si>
  <si>
    <t>1. Förfinad kalkyl och högre detaljnivå. Ursprunglig kostnadsbedömning i Nationell plan (5 287 mnkr) byggde på schabloner och generella antaganden. När kalkylen fördjupats i senare skede har kostnaderna visat sig betydligt högre, särskilt för: Bangårdsombyggnader (större omfattning än beräknat). Ny bana Olofström–Blekinge kustbana (dyr terräng, behov av förstärkningar).Mötesspår (mer omfattande än i schablonerna). 
2. Mer komplex lokalisering av triangelspår i Älmhult. Ursprungligt antagande byggde på en enklare dragning. Vid fördjupade studier har det visat sig att triangelspåret kräver längre sträckning genom känsligare mark, vilket ökat både anläggningskostnader och miljöhänsyn.Innan det togs bort i besparingsarbetet drev det kraftigt upp kalkylen. Kostnadsdrivande under planeringsfasen, även om åtgärden nu utgår.
3. Miljö- och kulturvärden samt markförhållanden. Sträckan passerar områden med känslig natur, kulturmiljöer och komplicerad topografi. Krävt mer omfattande utredningar, anpassningar och förstärkningsåtgärder. Detta har lett till högre produktionskostnader än vad de ursprungliga schablonerna visade.
4. Ändrade tekniska krav. Exempel: byte från ERTMS till ATC på Karlshamns bangård. Anpassning till gällande tekniska krav har medfört fördyringar.
5. Projektunika risker och osäkerheter. Senare kalkylarbete har identifierat högre risknivå än tidigare. Framför allt gäller detta genomföranderisker, entreprenadkostnader och osäkerheter kopplade till mark och anläggning. Tidigare kalkyl underskattade detta → nu tillkommit som påslag. Risk- och osäkerhetspåslag bidrar till ökad totalkostnad.
6. Externa aktörers behov. Anpassningar på bangårdar (exempelvis i Olofström) för att möta industrins och kommunernas önskemål. Krävt fler spårmeter och större modernisering än tidigare beräknat. Detta driver på kostnader men ses som nödvändigt för att möta medfinansiärers krav och syftet med projektet.</t>
  </si>
  <si>
    <t>Kostnadsreducerade Åtgärder</t>
  </si>
  <si>
    <r>
      <t xml:space="preserve">Regionen har arbetat seriöst men kostnadsökningen (1 134 mnkr, +21 %) är fortfarande stor.
Besparingarna är begränsade (främst borttaget triangelspår).
Flera nyttor går förlorade, vissa åtgärder kommer sannolikt behöva återkomma.
Med- och samfinansiering kan inte fullt ut räknas som ”besparing” eftersom flera avtal var på gång redan tidigare.
Förslag: gå vidare med planering till 6 421 mnkr, dvs. 5 521 mnkr.  (eller  dvs. 6 421 mnkr. . inkl. med- och samfinansiering) men objektet bör prövas igen vid kommande planrevidering.                                                                                                          </t>
    </r>
    <r>
      <rPr>
        <b/>
        <sz val="16"/>
        <color theme="1"/>
        <rFont val="Arial"/>
        <family val="2"/>
      </rPr>
      <t>Med- och samfinansiering (totalt ca 900 mnkr)</t>
    </r>
    <r>
      <rPr>
        <sz val="16"/>
        <color theme="1"/>
        <rFont val="Arial"/>
        <family val="2"/>
      </rPr>
      <t xml:space="preserve">
Region Blekinge &amp; Kronoberg (mötesspår/persontrafikanpassning): 148 mnkr.
Kommunerna (plattformar för resandeutbyte): 251 mnkr.
Karlshamns kommun (flytt av bangård): ca 400 mnkr (avtal på gång).
Volvo Olofström (bangård): ca 100 mnkr (avtal på gång).</t>
    </r>
  </si>
  <si>
    <r>
      <t xml:space="preserve">Triangelspår i Älmhult utgår
–410 mnkr
Största besparingen. Ger dock längre gångtid för godståg (+40 min) och begränsad persontrafik i rusning.
Plankorsningar byggs om i plan istället för planskildhet
–52 mnkr
Lägre kostnad, men försämrad trafiksäkerhet (påverkar bl.a. Rv 23).
Minskat antal mellanblock
–25 mnkr
Besparing på signalteknik, men ger sämre återställningsförmåga vid störningar.
Utdragsspår i Karlshamn (Stilleryd) utgår
–100 mnkr
Sänker kostnad, men risk för operativa problem vid hög belastning. Kan behöva byggas senare.
Mötesspår på Blekinge kustbana (BKB)
Teknisk utredning pågår, ännu ingen kvantifierad besparing.                                                                                                                                                                                                                                                                                                                                                     </t>
    </r>
    <r>
      <rPr>
        <b/>
        <sz val="16"/>
        <color theme="1"/>
        <rFont val="Arial"/>
        <family val="2"/>
      </rPr>
      <t>Sammanställning</t>
    </r>
    <r>
      <rPr>
        <sz val="16"/>
        <color theme="1"/>
        <rFont val="Arial"/>
        <family val="2"/>
      </rPr>
      <t xml:space="preserve">
Totalt kvantifierade besparingar: –587 mnkr.
Största posten är borttaget triangelspår i Älmhult (–410 mnkr).
Övriga besparingar är mindre men påverkar funktion, säkerhet eller robusthet negativt.</t>
    </r>
  </si>
  <si>
    <t>PM:et bedömer konsekvenserna av besparingarna även ur kostnadskontrollperspektiv. Någon bedömning/beräkning av hur NNK påverkas av de nya kostnadsberäkningarna och besparingarna har dock inte tagits fram. Vad det skulle innebära i fördyringar och förseningar kopplat till exempelvis omtag, avbrutna kontrakt och förgävesprojektering, samt påverkan på boende och näringsliv, kan inte bedömas i dagsläget. Men den genomgående slutsatsen är att flera av åtgärderna innebär risk för högre framtida kostnader eftersom de tar bort funktioner som sannolikt behövs längre fram.</t>
  </si>
  <si>
    <t>E4 Trafikplats Ljungarum</t>
  </si>
  <si>
    <t>VSY1803</t>
  </si>
  <si>
    <t>Minskade kostnader: Byggherrekostnader har minskat med 22 mnkr tack vare lägre konsult- och internkostnader samt mer väldefinierad kommande projektering.Miljöåtgärder har minskat med 6 mnkr, främst genom minskad omfattning av bullerskärmar och fler fastighetsnära åtgärder.
Ökade kostnader: Byggnadsverk: +53 mnkr; Väg: +21 mnkr. Orsak: mer detaljerad projektering har visat behov av bredare körfält, ramper och vägrenar enligt VGU-krav.
Bakgrund till ökningar: Projektering har gått från översiktlig utformning till mer noggrann nivå. Breddökningarna är nödvändiga för att uppfylla kapacitets- och framkomlighetskrav, särskilt med hänsyn till hög trafikbelastning (80 000 fordon/dygn) och behov av att hantera olyckor, haverier och underhåll.
Övriga kostnadsförändringar:Förändringar i bedömningar av generella osäkerheter samt mark- och fastighetsinlösen.</t>
  </si>
  <si>
    <t xml:space="preserve">Det nationella revisionsmötet föreslås besluta att regionen får gå vidare med planeringen av objektet, genomgående körfält till en totalkostnad på 735 mnkr i enlighet med begäran. Objektet kommer utifrån ny kostnad och utformning att prövas mot andra objekt i kommande planrevidering.  </t>
  </si>
  <si>
    <r>
      <rPr>
        <b/>
        <sz val="16"/>
        <color theme="1"/>
        <rFont val="Arial"/>
        <family val="2"/>
      </rPr>
      <t>Huvudorsaker (mest betydande)</t>
    </r>
    <r>
      <rPr>
        <sz val="16"/>
        <color theme="1"/>
        <rFont val="Arial"/>
        <family val="2"/>
      </rPr>
      <t xml:space="preserve">
Mer detaljerad projektering → från översiktlig nivå till noggrann projektering.
Krav enligt VGU → ökade bredder på körfält, ramper och vägrenar.
Större areor på byggnadsverk och väg → direkt följd av breddökningarna.
Kapacitets- och framkomlighetskrav → nödvändiga för att klara hög trafikbelastning (80 000 fordon/dygn) och för att hantera olyckor/haverier.
</t>
    </r>
    <r>
      <rPr>
        <b/>
        <sz val="16"/>
        <color theme="1"/>
        <rFont val="Arial"/>
        <family val="2"/>
      </rPr>
      <t>Sekundära orsake</t>
    </r>
    <r>
      <rPr>
        <sz val="16"/>
        <color theme="1"/>
        <rFont val="Arial"/>
        <family val="2"/>
      </rPr>
      <t>r
Högre belastningsnivåer på kapacitet identifierade i det nya skedet.
Förändringar i bedömningar av generella osäkerheter.
Kostnader för mark- och fastighetsinlösen.
Sammantaget är det projekteringsfördjupning och krav från VGU som driver de största kostnadsökningarna, medan osäkerheter och fastighetsinlösen är mer kompletterande orsaker.</t>
    </r>
  </si>
  <si>
    <r>
      <t xml:space="preserve">
I PM.et framgår att regionen identifierat vissa möjligheter till att reducera kostnader, men dessa är ännu inte fullt kvantifierade eftersom projektet befinner sig i planeringsskedet. Åtgärderna behöver analyseras vidare i bygghandlingsskedet för att kunna beloppsättas.
1) Utformning och dimensionering av tillfälliga vägar under byggtid: Under ombyggnaden av trafikplatsen kommer tillfälliga vägar och trafiklösningar att krävas för att upprätthålla framkomligheten på E4 och väg 40. Genom att se över utformningen, omfattningen och dimensioneringen av dessa tillfälliga vägar kan man minska byggkostnaderna. Exempel på möjliga kostnadsdämpningar: kortare tillfälliga sträckningar, enklare materialval, alternativ trafikstyrning i stället för full tillfällig vägbyggnation. Besparingarna kan bli märkbara men bedöms som osäkra och måste avvägas mot risker för störningar i trafikflödet under byggtid.
2) Överbyggnadsdimensionering av permanenta vägar. Den permanenta vägens överbyggnad (lager av bärlager, förstärkningslager, slitlager etc.) är en stor kostnadspost. Genom att anpassa dimensioneringen efter faktisk belastning och framtida behov, i stället för generella standardlösningar, kan kostnaderna minskas.Det innebär att man optimerar materialåtgången (t.ex. minskar mängden förstärkningslager där markförhållandena tillåter) och undviker överdimensionering.Denna åtgärd ger en direkt kostnadsbesparing, men kräver noggranna geotekniska analyser för att säkerställa att vägens livslängd och funktion inte försämras.
3) Begränsad potential &amp; fortsatt analys. Regionen understryker att inga exakta besparingsbelopp kan anges i nuläget. De möjliga åtgärderna kan bidra till att dämpa kostnadsökningen men inte eliminera den. En mer detaljerad redovisning av besparingspotentialen förväntas först i bygghandlingsskedet.
</t>
    </r>
    <r>
      <rPr>
        <b/>
        <sz val="16"/>
        <color theme="1"/>
        <rFont val="Arial"/>
        <family val="2"/>
      </rPr>
      <t>Slutsats</t>
    </r>
    <r>
      <rPr>
        <sz val="16"/>
        <color theme="1"/>
        <rFont val="Arial"/>
        <family val="2"/>
      </rPr>
      <t xml:space="preserve">: Kostnadsreduceringarna i projektet är av intern karaktär (ligger inom Trafikverkets rådighet). De handlar om att optimera utformningen av temporära trafiklösningar och effektivisera dimensioneringen av permanenta vägar. Ännu är åtgärderna inte kvantifierade i mnkr, men de bedöms kunna bidra till att mildra den totala ökningen på +58 mnkr.
</t>
    </r>
    <r>
      <rPr>
        <b/>
        <sz val="16"/>
        <color theme="1"/>
        <rFont val="Arial"/>
        <family val="2"/>
      </rPr>
      <t>Risk:</t>
    </r>
    <r>
      <rPr>
        <sz val="16"/>
        <color theme="1"/>
        <rFont val="Arial"/>
        <family val="2"/>
      </rPr>
      <t xml:space="preserve"> för kraftiga neddragningar kan leda till ökade störningskostnader (trafikproblem under byggtid) eller kortare livslängd på vägen.</t>
    </r>
  </si>
  <si>
    <t>Ny begärd totalkostnad (mnkr) till NRM</t>
  </si>
  <si>
    <t>Bangårdsombyggnad: Betydligt mer omfattande än tidigare beräknat (nya plattformar, planskild plattformsförbindelse, kapacitetsanpassningar).
ATC-mellansteget (+246 mnkr): Tillkom som en oförutsedd åtgärd då befintliga ställverk inte kan hantera övergången till ERTMS utan ett mellanliggande steg.
ERTMS (+374 mnkr): Obligatoriskt EU-krav för framtidssäkring av signal- och trafikstyrning.
Störningskostnader (+250 mnkr: Trafikpåverkan och produktionsstörningar under byggtiden som tidigare inte var inräknade.
Generella osäkerheter: Påslag i den nya kalkylen för att hantera risk och osäkerhet.</t>
  </si>
  <si>
    <t>Beskrivning av regionens begäran till kostnadsförändring av objekt till NRM i relation till nolläget, dvs. nu gällande nationell plan</t>
  </si>
  <si>
    <t>Anledning till kostnadsförändring</t>
  </si>
  <si>
    <r>
      <t xml:space="preserve">Avbeställa återställning av HNJ-bangården om nya uppställningsspår hinner byggas i tid (−17 mnkr, verkliga).
Typ: Intern
Motivering: Detta är en förändring av Trafikverkets egen scope/omfattning.
Bortse från osäkerhetsanalysens påslag och använda projektets egen kalkyl (−164 mnkr, osäker).Motivering: En kalkylteknisk förändring som Trafikverket själv styr över.
Genomföra ställverksbyte och bangårdsombyggnad i samma entreprenad (noll sparande, risk ÄTA). Motivering: En intern samordningsfråga om entreprenadupplägg. </t>
    </r>
    <r>
      <rPr>
        <b/>
        <sz val="16"/>
        <color theme="1"/>
        <rFont val="Arial"/>
        <family val="2"/>
      </rPr>
      <t xml:space="preserve">Summa - 17 mnkr. </t>
    </r>
  </si>
  <si>
    <t>Externa kostnadsreducerande åtgärder
Finansiera plattform 5 via SINV (−20 mnkr, teoretisk). Motivering: Flytt av finansiering från Trafikverket till annan budgetkälla.
Eventuell senareläggning av kommunens gångbro (ingen säker besparing). Motivering: Beror på kommunens beslut/tidsplan, inte Trafikverkets.</t>
  </si>
  <si>
    <r>
      <t xml:space="preserve">Föreslagna kostnadsreducerande åtgärder
 Avbeställa återställning av HNJ-bangården om nya uppställningsspår hinner byggas i tid −17 mnkr (verkliga) 
 Finansiera plattform 5 via SINV (dvs. flytta kostnaden) −20 mnkr (teoretisk)
Finansiera ATC-mellansteget via objekt B43 istället för detta projekt: −293 mnkr (teoretisk)
Bortse från osäkerhetsanalysens påslag och använda projektets egen kalkyl: −164 mnkr (osäker)
Eventuell senareläggning av kommunens gångbro (ingen säker besparing): noll sparande
Minska omfattning ATC/ERTMS ytterligare – anses inte möjligt: noll sparande
Genomföra ställverksbyte och bangårdsombyggnad i samma entreprenad – kan ge viss samordningsvinst, men risk för att ÄTA-kostnader äter upp vinsten. noll sparande.                                                                                                                                        </t>
    </r>
    <r>
      <rPr>
        <b/>
        <sz val="16"/>
        <color theme="1"/>
        <rFont val="Arial"/>
        <family val="2"/>
      </rPr>
      <t>Slutsats: På pappret kan åtgärdspaketet summeras till −494 mnkr, men när kostnadsflyttar och osäkra antaganden räknas bort återstår cirka −17 mnkr i faktisk, robust besparing.</t>
    </r>
    <r>
      <rPr>
        <sz val="16"/>
        <color theme="1"/>
        <rFont val="Arial"/>
        <family val="2"/>
      </rPr>
      <t xml:space="preserve">
Reell besparing: endast −17 mnkr.
Övriga åtgärder: flytt av kostnader eller osäkra/riskfyllda lösningar → ej att betrakta som verkliga besparingar.</t>
    </r>
  </si>
  <si>
    <t>Alternativ produktionsmetod för överlast
→ Bedöms som en intern teknisk metodfråga inom Trafikverkets ansvar.
Besparing: svår att kvantifiera i mnkr i underlaget, men effekten är tidsförkortning (−2 år byggtid) snarare än säkerställd kostnadsreduktion.
Omprövning av masshantering (3b-krav)
→ Bedöms som internt, men beroende av regelverksprövning.
Besparing: okänd nivå i mnkr (kan ge både miljövinster och kostnadsreduktion).</t>
  </si>
  <si>
    <t>Samordning med flytt av godsbangård
→ Externt initierat, eftersom det kräver politiska/regionala beslut.
Besparing: upp till 2 500 mnkr, men villkorad av att beslut om flytten tas.</t>
  </si>
  <si>
    <t>Dubbla teknikhus på större driftplatser (redundans)
+300 mnkr
→ Ursprung i externa standarder/IT-säkerhetskrav, men genomförs internt.
Möjligt nytt krav på kanalisation på driftplatser
Ej medräknat, men risk för &gt;50 % ökning av kalkylen
→ Extern initiering (regelverk/standard), men skulle belasta Trafikverket internt.
Summa externinitierade interna (exkl. kanalisation): +300 mnkr
Potentiell ytterligare effekt (kanalisation): okänt, men indikeras kunna överstiga +50 % av kalkylen.</t>
  </si>
  <si>
    <t>Inga</t>
  </si>
  <si>
    <t>Beviljade kostnadsförändringar i absoluta tal (påslag)</t>
  </si>
  <si>
    <r>
      <t xml:space="preserve">Ja – i form av riskidentifiering och redovisning av kostnadsdrivande faktorer, men ingen kvantitativ konsekvensanalys av alternativa lösningar : "Om begärd förändring inte medges kommer färre kilometer ny optokabel att kommer kunna förläggas, vilket försenar hela utrullningsplanen. Det kan i sin tur medföra förseningar för FRMCS och ERTMS. Utöver det kommer även en större mängd tågstörande fel uppstå, då dagens optokabelnät nått sin tekniska livslängd och är i stort behov av att bytas ut.".                                                                                                                                                                                                                                                                                                                                                                                                                                                   Samlad bedömning
De ”kostnadsreducerande” åtgärderna i projektet är i praktiken riskförflyttningar snarare än faktiska besparingar.
Om de genomförs kan det leda till:
Förseningar i strategiska program (ERTMS/FRMCS).
Högre driftstörningar och framtida reparationskostnader.
Minskad samhällsnytta av investeringen.
</t>
    </r>
    <r>
      <rPr>
        <b/>
        <sz val="16"/>
        <color theme="1"/>
        <rFont val="Arial"/>
        <family val="2"/>
      </rPr>
      <t>Slutsats:</t>
    </r>
    <r>
      <rPr>
        <sz val="16"/>
        <color theme="1"/>
        <rFont val="Arial"/>
        <family val="2"/>
      </rPr>
      <t xml:space="preserve"> Den kvantitativa nyttan av åtgärderna är svår att belägga, men de kvalitativa riskerna är tydliga. Besparingarna är därför osäkra och potentiellt kontraproduktiva i relation till de långsiktiga målen.</t>
    </r>
  </si>
  <si>
    <t>Plankorsningar byggs om i plan istället för planskildhet
– Besparing: –52 mnkr.
– Klassas som internt eftersom beslutet gäller Trafikverkets standard för trafiksäkerhet.
Minskat antal mellanblock
– Besparing: –25 mnkr.
– Internt eftersom det rör signalteknisk standard och robusthet som Trafikverket styr över.
Utdragsspår i Karlshamn (Stilleryd) utgår
– Besparing: –100 mnkr.
– Internt eftersom det är en anpassning av operativ funktion inom Trafikverkets egen bangårdsplanering.
💰 Totalt interna åtgärder: –177 mnkr</t>
  </si>
  <si>
    <t>Triangelspår i Älmhult utgår
– Besparing: –410 mnkr.
– Ursprungligen en åtgärd som drevs av samordningskrav med godstrafik och kommunal/regional nytta. När den utgår ses det därför som en reducering av ett externt initierat behov.
💰 Totalt externa åtgärder: –410 mnkr</t>
  </si>
  <si>
    <t>Projektomtag till följd av socioduktens borttagande
Merarbete i projektorganisationen.
Kostnad: +15 mnkr (motverkar en del av besparingen).</t>
  </si>
  <si>
    <t>Projektadminstration -2 mnkr
Utredning och planering +5 mnkr, omtag med projektering av ny lösning sedan revisionsmötet  
 Projektering +0,7 mnkr 
Mark- och fastighetsinlösen +4,3 mnkr
Miljöåtgärder +12,1 mnkr, bullerskyddsåtgärder och hantering av förorenade massor
Markarbeten +77 mnkr, tidigare antogs att spår kunde ligga kvar eller endast baxas. Större schaktvolymer och mer förstärkningsåtgärder. Mer dräneringsåtgärder samt kontaktledningsfundament. 
Byggnadsverk -9 mnkr, kortare bro
Ban -12,8 mnkr
El +1 mnkr
Signal -7,6 mnkr
Tele +12,1 2,9 mnkr, Multidukt Laxå-Linddalen och Laxå-Hasselfors, i normalfallet finansieras OPTO via projektet OPTO 2.0. Under projektets gång har fått ett "informellt besked" om att multidukt ska anläggas i projektet.
projektunika åtgärder -25,8 mnkr
Överlämnande och avslut +2,4 mnkr
Störningskostnader +9,4 mnkr. Projektets volym har ökat vilket medför högre andel störningskostnad.
Ställverksbyte +43 mnkr, från ställverk 85 till 95, fanns ej med i tidigare kalkyl.</t>
  </si>
  <si>
    <t>Besparingar som är direkt kopplade till Trafikverkets egna tekniska val, standarder eller projektspecifika justeringar.
Byggnadsverk −9 mnkr → kortare bro, TRV:s eget beslut att förenkla lösning.
Ban −12,8 mnkr → anpassning i spårarbeten, styrs av interna tekniska bedömningar.
Signal −7,6 mnkr → neddragning i signalåtgärder, internt val.
Projektunika åtgärder −25,8 mnkr → rationalisering i lösningar som ligger inom TRV:s egen rådighet.
Summa interna åtgärder: −55,2 mnkr</t>
  </si>
  <si>
    <t>Kostnadsreduceringar som följer av krav eller förhandlingar med kommuner, regioner eller andra externa aktörer.
Inga identifierade i detta fall. PM:et anger inte att några åtgärder har kunnat minskas genom ändrade kommunala/externa krav.
Summa externa åtgärder: 0 mnkr</t>
  </si>
  <si>
    <t>Byggnadsverk: En bro har kortats ned vilket minskar kostnaden (−9 mnkr).
Ban: Anpassningar i spårlösningarna har gjorts vilket medför minskad omfattning (−12,8 mnkr).
Signal: Justeringar i signalåtgärder ger en minskning (−7,6 mnkr).
Projektunika åtgärder: Vissa projektspecifika delar har utgått eller minskats i omfattning (−25,8 mnkr).                                                                                                                                                                                                                                                              Projadmin -2 mnkr
PM:et betonar dock att de genomförda kostnadsreduceringarna inte är tillräckliga för att väga upp de stora kostnadsökningarna inom markarbeten (+77 mnkr), miljöåtgärder (+12,1 mnkr) och ställverksbytet (+43 mnkr). Samtidigt var vissa planerade åtgärder tvungna att behållas för att säkerställa funktion och kapacitet, vilket begränsat möjligheten att minska kostnaderna ytterligare.</t>
  </si>
  <si>
    <t>PM:et anger att projektet ursprungligen hade en kostnadsbedömning på 310 mnkr (prisnivå 2021-02). Vid den nya genomgången ökade kostnaden med 19 mnkr (+6 %) till totalt 329 mnkr.
De specificerade orsakerna är:
Regelverk för inmätning och spårriktning
Enligt gällande regelverk måste hela sträckan mätas in och spårriktas i samband med hastighetshöjningen.
Detta tillkommande krav har gett en kostnadsökning på +5 mnkr.
Högre krav på ALEX-vägskydd i plankorsningar
För att höja hastigheten måste obevakade plankorsningar byggas om med ALEX-vägskydd.
Detta innebär en kostnadsökning på +14 mnkr.</t>
  </si>
  <si>
    <t>Intern åtgärd: reducering av antalet vägskyddsanläggningar.
Belopp: ej kvantifierat separat, men innebar viss kostnadsdämpning.
Nettoeffekten blev dock +19 mnkr eftersom externa krav vägde över.</t>
  </si>
  <si>
    <t>Vid medgivande: restiden minskar med ca 8 minuter.
Reducering av antalet vägskyddsanläggningar innebär:
Kostnadskontroll: dämpade totalkostnaden något.
Funktion och säkerhet: kan ge minskad redundans i trafiksäkerheten, men projektet säkerställer fortfarande att de plankorsningar som blir kvar får åtgärder för att uppfylla kraven på säkerhet vid högre hastigheter.
Övergripande slutsats i PM: de nu planerade åtgärderna ger störst kapacitetsvinst per investerad krona, även efter reducering.</t>
  </si>
  <si>
    <t>Inga kostnadsreducerande åtgärder i projektet är initierade av externa aktörer.</t>
  </si>
  <si>
    <t xml:space="preserve"> Justering av kalkylen genom att reducera osäkerhetsposten, eftersom risker redan är inräknade i block 1–9: –20 mnkr </t>
  </si>
  <si>
    <t xml:space="preserve">Inga kommunala, regionala eller industriella åtgärder har identifierats i PM: 0 mnkr </t>
  </si>
  <si>
    <t>De viktigaste orsakerna som dokumentet lyfter fram är:
Mer komplexa trafikplatslösningar än vad som låg till grund i den nationella planen, särskilt vid Klämmestorp och Dunkehallaområdet.
Faunapassager, som tillkommer enligt Trafikverkets interna riktlinjer för miljö och ekologi.
Ambitionsnivån i vägens standard – beslutet att utforma sträckan som en 2+2-väg (fyrfältsväg) med högre kapacitet och säkerhetsstandard än tidigare plan.</t>
  </si>
  <si>
    <t>PM:et besriver inga egentliga kostnadsreducerande åtgärder som Trafikverket genomfört för att sänka kostnaderna.
Däremot framgår:
Att GC-bron felaktigt legat kvar i totalkostnaden. När den exkluderas blir kostnaden 333 mnkr istället för 365 mnkr → en ”teknisk kostnadsreducering” på 32 mnkr.
Att underhållsreinvesteringar på 20–40 mnkr skulle ha behövts ändå om bangårdsombyggnaden inte genomförs → vilket indirekt kan ses som en besparing genom samordning.</t>
  </si>
  <si>
    <t>Kortare broar och enklare tekniska lösningar
Genom att dimensionera ner vissa broar och förenkla utformningen kunde investeringskostnaden pressas.
Detta påverkar dock robustheten och kan medföra större underhållsbehov längre fram.
Alternativ utformning i Dunkehallaområdet
Förslaget innebar en enklare lösning med mindre omfattande väganläggningar och passager.
Besparingspotential: ca 20–30 mnkr.
Nackdel: risk för trafikstörningar och sämre anpassning till framtida trafikflöden.
Nedkortning av objektets längd
Genom att begränsa sträckan som omfattas av åtgärder minskar investeringskostnaden (ca 55–60 mnkr).
Nackdel: Delar av vägen förblir oförbättrad → flaskhalsar uppstår redan vid byggstart.
Ersätta trafikplats Klämmestorp med cirkulationsplats
Bedömd besparing: ca 15–25 mnkr.
Nackdel: ger stora framkomlighetsproblem för tung trafik och pendling.
Risk att lösningen måste byggas om till trafikplats i framtiden → dubbel kostnad.
Justeringar av GC- och faunapassager
Vissa passager förenklades eller togs bort.
Besparing: begränsad (några mnkr), men konsekvensen blir försämrad trafiksäkerhet för oskyddade trafikanter och minskad ekologisk funktionalitet.</t>
  </si>
  <si>
    <t>Orsaker till kostnadsförändringar
Minskade byggherrekostnader: −10,8 mnkr (egen projektering, parallell upphandling).
Mark &amp; fastighetsinlösen: −2,9 mnkr (bättre kunskap i slutskedet av järnvägsplan).
Miljöåtgärder: +5,5 mnkr (nya bulleråtgärder på fastigheter).
Mark &amp; anläggning: +8,6 mnkr (ökade markarbeten i brant terräng, mer material, men mindre broyta).
Samfinansiering med reinvesteringar(tillkommande investeringar): vissa spår-, växel- och kontaktledningsbyten ingår både i investerings- och reinvesteringsobjekt → dubbelräkning korrigeras.</t>
  </si>
  <si>
    <t xml:space="preserve">Inga </t>
  </si>
  <si>
    <t>Inga direkta</t>
  </si>
  <si>
    <r>
      <rPr>
        <b/>
        <sz val="16"/>
        <color theme="1"/>
        <rFont val="Arial"/>
        <family val="2"/>
      </rPr>
      <t>Kostnadsreducerande åtgärder</t>
    </r>
    <r>
      <rPr>
        <sz val="16"/>
        <color theme="1"/>
        <rFont val="Arial"/>
        <family val="2"/>
      </rPr>
      <t xml:space="preserve">
Minskade byggherrekostnader: Trafikverket har organiserat arbetet effektivare genom att göra mer projektering i egen regi och genomföra parallella upphandlingar. Besparing: ca −10,8 mnkr.
Förtydligad mark- och fastighetsinlösen: När järnvägsplanen blev mer detaljerad visade det sig att kostnaden för inlösen var lägre än först beräknat. Besparing: ca −2,9 mnkr.
Dubbelräkning med reinvesteringar korrigerad: Vissa åtgärder (spårbyten, växelbyten, kontaktledning) låg både i investeringsprojektet och i planerade reinvesteringar. Genom att ta bort dessa från investeringsobjektet har kostnaden sänkts. Besparing: ca −79 mnkr.                                                                                                                                                                                                                                                                                                                                                                                                                                          </t>
    </r>
    <r>
      <rPr>
        <b/>
        <sz val="16"/>
        <color theme="1"/>
        <rFont val="Arial"/>
        <family val="2"/>
      </rPr>
      <t xml:space="preserve">Totalt reducerat: </t>
    </r>
    <r>
      <rPr>
        <sz val="16"/>
        <color theme="1"/>
        <rFont val="Arial"/>
        <family val="2"/>
      </rPr>
      <t>–92,7 mnkr, varav verklig besparing endast –13,7 mnkr, resten är redovisningsteknisk justering.</t>
    </r>
  </si>
  <si>
    <r>
      <t xml:space="preserve">*  -5 mnkr, beror på utfall av kostnader.
* Projektering +26 mnkr. Det partiella dubbelspåret måste byggas med datorställverk. I tidigare kalkyl beräknades att befintligt ställverk 59 kunde användas. Projekteringskostnaden bedöms öka med 30 mnkr för ställverk 95, i kostnaden ingår det arbete som systemleverantören utför (dvs. omgenereringskostnad). Övriga projekteringskostnader har sänkts med 4 mnkr.
*  + 7 mnkr
* Miljöåtgärder +18 mnkr. Tillkommande är bullerplank och fastighetsnära bullerskyddsåtgärder. Den tidigare kalkylen innehöll inga kostnader för miljöåtgärder. I arbetet med järnvägsplanen bedöms nu projektet som en väsentlig ombyggnad, dvs. med högre krav på bullerskyddsåtgärder.
* Markarbeten järnväg +15 mnkr. Ny förutsättning sänkt krav på stax för banunderbyggnad (-20 mnkr). Ny kostnadsbedömning enligt osäkerhetsanalys (+35 mnkr). Vid osäkerhetsanalysen bedömdes en högre kostnad bl.a. pga. av ökad zonschakt och bedömning av befintliga grundläggningsförhållanden. Ökningen av zonschakt är kopplat till att projektet under 2025 kommer att få begränsade tider i spår. Man kommer därför inte att kunna arbeta på längre avstängningar. 
* Byggnadsverk/konstbyggnader -1 mnkr 
* Väganläggning +25 mnkr.  längre serviceväg (300 m) samt ombyggnad av väg till vägskydd (600 m). 
* BEST-Arbeten +6 mnkr. Tillkommande vägskydd. Neddragning av signalkostnader med 8 mnkr gjorts genom att gå från två till ett signalställverk.
*  -4 mnkr
* +2 mnkr. 
* Generella osäkerheter + 8mnkr. 
</t>
    </r>
    <r>
      <rPr>
        <b/>
        <sz val="16"/>
        <color theme="1"/>
        <rFont val="Arial"/>
        <family val="2"/>
      </rPr>
      <t xml:space="preserve">Sammanfattning: </t>
    </r>
    <r>
      <rPr>
        <sz val="16"/>
        <color theme="1"/>
        <rFont val="Arial"/>
        <family val="2"/>
      </rPr>
      <t>Projektering +26 mnkr
Krav på datorställverk (ställverk 95) istället för befintligt ställverk 59.
Miljöåtgärder +18 mnkr
Bullerplank och fastighetsnära bullerskydd, då projektet klassas som väsentlig ombyggnad.
Markarbeten järnväg +15 mnkr
Ny osäkerhetsbedömning, ökade mängder schakt p.g.a. begränsade tider i spår 2025.
Väganläggning +25 mnkr
Längre servicevägar och ombyggnad av väg till vägskydd.
BEST-arbeten +6 mnkr
Tillkommande vägskydd.
Generella osäkerheter +8 mnkr.
Kostnadsreducerande åtgärder:
Borttag av 350 m spår i Sävastnäs (−18 mnkr, nytta bedömd marginell).
Byte från två signalställverk till ett ställverk 95 (−8 mnkr).</t>
    </r>
  </si>
  <si>
    <t>Inga identifierade i PM:et.</t>
  </si>
  <si>
    <t xml:space="preserve">Borttag av 350 m spår i Sävastnäs (−18 mnkr)
Byte från två signalställverk till ett ställverk 95 (−8 mnkr)
Summa -26 mnkr. </t>
  </si>
  <si>
    <t>Borttag av 350 m spår i Sävastnäs (−18 mnkr, nytta bedömd marginell).
Byte från två signalställverk till ett ställverk 95 (−8 mnkr)
.Interna orsaker: +80 mnkr
Externa orsaker: +18 mnkr
Externinitierade interna: 0 mnkr.
Reducerande åtgärder: −26 mnkr
Nettoökning: +72 mnkr (jämfört med NTP), vilket ligger nära redovisad ökning (+96 mnkr i dokumentet – skillnaden förklaras av avrundningar och fördelning mellan kalkylblock).</t>
  </si>
  <si>
    <t>PM:et gör tydligt att utrymmet för kostnadsreduceringar är mycket begränsat. De två genomförda åtgärderna har båda liten påverkan på totalkostnaden (−26 mnkr tillsammans) och därför endast marginell betydelse i förhållande till totala projektkostnaden.
Besparingarna har i huvudsak valts eftersom de har begränsad påverkan på funktion och nytta.
Större åtgärder för att reducera kostnader har inte identifierats eftersom de skulle hota projektets syfte: kapacitetshöjning, robusthet och restidsmål.
Konsekvensen är att projektet i praktiken måste bära de kostnadsökningar som uppstått, då endast marginella besparingar kan genomföras utan att nyttorna faller.</t>
  </si>
  <si>
    <t>inga sådana fall uttryckligen angivna i PM)</t>
  </si>
  <si>
    <t>Möjligt att begränsa kostnadsökningen genom de interna optimeringarna (beläggning, gränssnitt, standardiserade lösningar), men storleken går inte att uppskatta nu; måste utredas i FU/upphandling.
Viktigt att ge entreprenör goda produktionsförutsättningar för att undvika dyra trafikpåverkande upplägg – fokus här kan dämpa kostnad.
Om begäran inte medges: projektet pausas, vägplan kan inte lämnas in → förseningar; dessutom uppfylls varken åtgärdens syfte eller TRV:s regelverk (projektet ”går inte att genomföra” i nuvarande form).
Beredningsgruppen ifrågasätter hur TRV:s interna regelverk/”bör-krav” konsekvensbedöms (kostnader) och öppnar för att kostnadsskäl kan utgöra dispensskäl enligt väglagen (dvs. framtida besparingsmöjlighet kan finnas om regelverk/ambitionsnivå prövas).</t>
  </si>
  <si>
    <t>Anpassning av nuvarande kombiterminal till nattuppställning för persontrafik
Den ursprungliga planen innehöll en särskild lösning för nattuppställning av persontrafikfordon. Istället för att bygga denna funktion inom resecentrums omfattning har man valt att använda befintliga ytor inom den nuvarande kombiterminalen. Detta minskar behovet av nyinvesteringar men innebär en viss begränsning av kapacitet och flexibilitet. Besparing: −62 mnkr.
Förlängning av uppställningsspår för godstrafik utgår
En planerad förlängning av spår för att öka kapaciteten för godstrafik har strukits ur projektet. Detta sänker kostnaderna men kan på sikt innebära att kapacitetstillväxt för godshantering måste lösas genom andra projekt eller ombyggnader. Besparing: −31 mnkr.
Kortare utdragsspår (spår 11)
Projektet innehöll initialt en längre utbyggnad av spår 11 för att underlätta rangering och tågrörelser. Efter revidering har spåret kortats, vilket reducerar byggkostnaderna. Konsekvensen är något minskad flexibilitet för rangering, men den bedöms inte avgörande i nuläget. Besparing: −13 mnkr.
Truckväg till plattformar utgår
En planerad truckväg för service och logistik i anslutning till plattformarna har tagits bort. Det innebär minskad tillgänglighet för tunga transporter vid plattformarna, men det har bedömts att behovet kan hanteras på annat sätt. Besparing: −22 mnkr.
Frilastspåret flyttas till annan finansiering (SINV)
Frilastspåret, som initialt ingick i objektets omfattning, har prioriterats som en åtgärd inom Trafikverkets program för särskilda investeringar (SINV). Det innebär att kostnaden inte längre belastar resecentrums projektbudget. Besparing: −55 mnkr.
ERTMS för Nacksta flyttas till nationellt projekt
Kostnader för konvertering till ERTMS inom Nacksta driftplats överförs till Trafikverkets nationella ERTMS-projekt. Därmed faller dessa utgifter bort ur resecentrums kostnadsram, men projektet påverkas fortfarande i genomförandet genom samordningsbehov. Besparing: −40 mnkr.                                                                                                                                                                                                                                                                                                                                                                                          Sammanställning
De kostnadsreducerande åtgärderna ger en total besparing på: −223 mnkr.
Åtgärderna består både av direkta neddragningar i omfattning (uppställningsspår, truckväg, utdragsspår) och av omfördelning av kostnader till andra projekt eller finansieringskällor (Frilastspåret → SINV, ERTMS → nationellt projekt).</t>
  </si>
  <si>
    <t>Åtgärder som Trafikverket själv styr över, kopplade till projektets interna tekniska lösningar, dimensionering och utformning:
Kortare utdragsspår (spår 11): −13 mnkr
Truckväg till plattformar utgår: −22 mnkr
Förlängning av uppställningsspår för godstrafik utgår: −31 mnkr
Anpassning av nuvarande kombiterminal till nattuppställning för persontrafik (istället för nybyggnation): −62 mnkr
Summa interna: −128 mnkr</t>
  </si>
  <si>
    <t>Dessa åtgärder innebär att Trafikverket själv valt bort eller reducerat omfattningen i projektet.
Interna kostnadsreducerande åtgärder (−128 mnkr)
Kortare utdragsspår (−13 mnkr):Minskad flexibilitet för tågrörelser, särskilt vid hög trafikbelastning. Kan öka risken för förseningar vid växling och rangering.
Truckväg till plattformar utgår (−22 mnkr): Sämre logistik och åtkomst för underhålls- och servicefordon. Kan öka driftskostnader och skapa flaskhalsar för godshantering.
Förlängning av uppställningsspår för godstrafik utgår (−31 mnkr): Begränsar framtida kapacitet för godståg. Risk att nya behov uppstår inom några år, vilket kan leda till dyrare kompletteringsåtgärder senare.
Anpassning av kombiterminal till nattuppställning istället för nybyggnation (−62 mnkr): Initial besparing, men innebär en kompromisslösning. Risk för kapacitetsbrist när trafiken ökar. Kan leda till högre kostnader vid en framtida ombyggnad.
Samlad konsekvens:
De interna åtgärderna ger en märkbar besparing men sker på bekostnad av flexibilitet, robusthet och framtida kapacitet. Risken är att "sparade" funktioner måste återinföras längre fram – ofta till en högre kostnad.
Externa kostnadsreducerande åtgärder (−95 mnkr):Dessa bygger på att kostnader flyttas till andra program eller aktörer.
Frilastspåret finansieras via SINV (−55 mnkr): Projektets budget avlastas, men genomförandet är beroende av annan finansiering. Om den inte realiseras riskerar projektet att stå utan denna funktion.
ERTMS för Nacksta finansieras via ERTMS-projektet (−40 mnkr):Besparingen är reell för detta projekt, men funktionen måste ändå byggas. Risk om ERTMS-projektet försenas, eftersom det påverkar driftsättningen av Sundsvall C.
Samlad konsekvens:
De externa åtgärderna är till stor del "bokföringsmässiga besparingar". De sänker kostnaden i just detta projekt men innebär beroenden av andra projekt/program. Det skapar risk för förseningar och bristande samordning.
Externinitierade interna kostnadsreducerande åtgärder (0 mnkr)
Inga åtgärder i denna kategori är aktuella i Sundsvallsprojektet.</t>
  </si>
  <si>
    <t>BEST-arbete –35 mnkr
Minskade signalkostnader (−21 mnkr) då endast en omgenerering krävs och samordnas med andra åtgärder. Även justeringar i bana, el och tele (−14 mnkr) p.g.a. ny uppskattning och mer detaljerad projektering.
Detta är en intern förändring, då det rör Trafikverkets egna tekniska lösningar och uppdaterade kalkyler.
Summa interna: −35 mnkr</t>
  </si>
  <si>
    <t xml:space="preserve">Signalkostnaderna har minskat med -21 mnkr pga. att endast en omgenerering kommer att krävas (tidigare två) och att omgenerering har samordnats med andra åtgärder. Bana, el och tele har ändrats med -14 mnkr pga. ny uppskattning och mer detaljkunskap.
* Block 10 Störningskostnad -14 mnkr. Osäkerheterna har minskat då projektet har bättre kunskaper jämfört med planskedet. </t>
  </si>
  <si>
    <t xml:space="preserve">Ändrad vägstandard– Från mittseparerad gles 2+1-väg (100 km/h) till ej mittseparerad 8 meter bred väg (80 km/h).– Denna förändring ger den största besparingen. Besparing: ca –100 mnkr
Konsekvens: Lägre trafiksäkerhet och framkomlighet än i ursprunglig lösning, men ändå stor förbättring jämfört med dagens situation i Eksjö. Tidsförlängning med ca 18 månader.
Anslutning i plan vid Bonderyd– Istället för planskild lösning föreslås en anslutning i plan. Besparing: ca –10 mnkr
Konsekvens: Lägre trafiksäkerhet än en planskild lösning.
Cirkulationsplats istället för trafikplats i väst– Omvandling av planerad trafikplats till cirkulationsplats.Besparing: ca –30 mnkr
Konsekvens: Lägre kapacitet, men enklare och billigare lösning.
Anslutning till befintlig väg 40 i öst – En enklare lösning genom att koppla på den befintliga vägen.
Besparing: belopp ej specificerat (att beräknas under omprojektering).
Profiländring för bättre massbalans– Justering av höjdlinjer för att minimera massförflyttningar. Besparing: belopp ej specificerat (att beräknas under omprojektering).
Totala kvantifierade besparingar hittills
Ändrad vägstandard: –100 mnkr
Anslutning i plan vid Bonderyd: –10 mnkr
Cirkulationsplats istället för trafikplats i väst: –30 mnkr
Summa kvantifierad besparing: –140 mnkr
Utöver detta finns ytterligare besparingspotential (anslutning öst och profiländring), men dessa är ännu inte beräknade.
Cirkulationsplats istället för trafikplats i väst
</t>
  </si>
  <si>
    <t>Åtgärder som beror på Trafikverkets egna val av teknisk standard, projektering eller dimensionering.
Ändrad vägstandard – från mittseparerad gles 2+1-väg (100 km/h) till ej mittseparerad 8 m bred väg (80 km/h). Besparing: –100 mnkr
Anslutning i plan vid Bonderyd – istället för planskild korsning. Besparing: –10 mnkr
Cirkulationsplats istället för trafikplats i väst – enklare lösning med lägre kapacitet. Besparing: –30 mnkr
Anslutning till befintlig väg 40 i öst – enklare lösning, ej nybyggnation. Besparing: belopp ej specificerat
Profiländring för bättre massbalans – justering för minskad massförflyttning. Besparing: belopp ej specificerat
Totalt kvantifierat internt: –140 mnkr</t>
  </si>
  <si>
    <t>Utformning och dimensionering av tillfälliga vägar under byggtid
Beskrivning: Trafikverket ser en möjlighet att minska kostnaderna genom att korta sträckningar, använda enklare materialval eller alternativ trafikstyrning i stället för full tillfällig vägbyggnation.
Konsekvenser: Positivt: Lägre byggkostnader och minskat resursbehov.
Negativt: Risk för störningar i trafikflödet under byggtiden, vilket kan leda till längre köer, förseningar för pendlare och transporter, och i förlängningen ökade samhällsekonomiska störningskostnader.
Analys: Kostnadsreduceringen är möjlig, men det finns en tydlig trade-off mellan besparingar och robusthet i trafiklösningarna under byggtid. Om åtgärden dras för långt kan störningskostnaderna äta upp besparingen.
2. Överbyggnadsdimensionering av permanenta vägar
Beskrivning: Anpassning av bärlager och förstärkningslager efter faktiska belastningar i stället för schablonlösningar.
Konsekvenser:
Positivt: Lägre materialåtgång och byggkostnader utan att försämra funktionen om geotekniska analyser visar att det är hållbart.
Negativt: Om dimensioneringen blir för snäv kan vägens livslängd kortas, vilket i framtiden kan innebära högre underhålls- och reinvesteringskostnader.
Analys: Detta är en ”smal besparing” – på kort sikt ger den effekt, men den kräver noggrann analys. Om vägen slits snabbare än planerat kan det bli en negativ nettovinst på längre sikt.
3. Generell slutsats från PM:et
PM:et understryker att besparingspotentialen inte är kvantifierad ännu, och att dessa åtgärder endast kan ”mildra” kostnadsökningen på +58 mnkr, inte eliminera den.
Konsekvensanalysen visar också att:
För kraftiga neddragningar i de tillfälliga trafiklösningarna kan ge betydande trafikproblem under byggtid.
För kraftig nedskalning av vägens överbyggnad kan leda till försämrad hållbarhet och ökade framtida driftkostnader.
Med andra ord: kostnadsreduceringarna är inte riskfria och kan leda till högre långsiktiga kostnader om de genomförs utan noggrann avvägning.
 Sammanfattning:
De kostnadsreducerande åtgärderna för E4 Trafikplats Ljungarum är av intern karaktär och kan dämpa kostnadsökningen, men de medför risker:
Tillfälliga trafiklösningar → risk för störningar och samhällsekonomiska merkostnader.
Överbyggnadsdimensionering → risk för kortare livslängd och ökade underhållskostnader.
PM:et markerar därför att åtgärderna behöver analyseras noggrant i bygghandlingsskedet innan de kan kvantifieras och genomföras.</t>
  </si>
  <si>
    <t xml:space="preserve">1. Geotekniska förutsättningar (mark och vattenskyddsområde)
•	Nya utredningar efter lokaliseringsskedet visade att markförhållandena är mycket sämre än tidigare antaget.
•	Passager genom Gävles vattenskyddsområde (dricksvattentäkt) kräver fördyrande produktionsmetoder.
•	Bedöms som en av de största kostnadsdrivarna.
2. Krav på kapacitet och säkerhet
•	Ingen planlös korsning tillåts på sträckan, vilket kräver fler planskilda passager.
•	Ger stora merkostnader i både markarbeten och byggnadsverk.
3. Felaktiga antaganden i tidigt skede
•	I lokaliseringsutredningen utgick man från enklare genomförande (billigare metoder).
•	Vid fördjupade utredningar visade det sig att verkligheten var mer komplicerad.
•	Detta gav en systematisk underskattning i kalkylen.
4. Statligt bostadsavtal (Tolvforsskogen)
•	Avtalet mellan staten, kommunen och regionen kräver en ny anslutning till Tolvforsskogen.
•	Denna åtgärd fanns inte finansierad i nationell plan, men måste nu tas med i projektet.
•	Driver kostnader med flera hundra mnkr.
5. Ny station Gävle Västra
•	Ingår i regional plan (150 mnkr), men leder till ytterligare tillkommande kostnader i projektet.
•	Kräver anpassningar av spår och anslutningar som inte låg i grundkalkylen.
6. Samordningskrav med andra projekt
•	Anpassning krävs till:
o	ERTMS (nytt signalsystem).
o	Kommunens detaljplaner.
•	Detta ökar komplexiteten och därmed kostnaderna.
7. Kapacitetslösning vid Gävle C (antal spår)
•	Ursprunglig lösning (5 spår, alt. 5a) var mycket kostnadsdrivande.
•	Genom att gå ner till 4 spår (alt. 4d) kunde man spara ca 500 mnkr – men kostnadsnivån är ändå långt över nationell plan. </t>
  </si>
  <si>
    <t xml:space="preserve">Inga externa krav. </t>
  </si>
  <si>
    <t>Inga kostnadsökningar till följd av Trafikverkets interna beslut/standarder (”interna krav”)</t>
  </si>
  <si>
    <t>PM:et innehåller ingen särskild konsekvensanalys av risker med besparingarna. Istället framhålls att justeringarna gör projektet mer avgränsat och effektivt utan att försämra nyttan: 
Korrigeringen av dubbelräkning motiveras med att dessa åtgärder redan ligger i reinvesteringar och därför inte behöver belasta investeringsobjektet. Här betonas att projektet blir tydligare avgränsat och lättare att följa upp.
Trimningsåtgärden (växelförbindelse och plattformsförlängning) ska kvarstå, eftersom den ger punktlighetsnytta. Alltså har man sett till att de åtgärder som bidrar till funktionalitet inte försvinner i besparingen.
Samordning med reinvesteringar ska fortsatt ske för att undvika dubbelarbete och för att genomförandet ska bli effektivt.</t>
  </si>
  <si>
    <t xml:space="preserve">Ej kostnads specifierade </t>
  </si>
  <si>
    <t xml:space="preserve">Inga interna krav framgår av underlaget. </t>
  </si>
  <si>
    <t xml:space="preserve">Inga externa krav framgår av underlaget. </t>
  </si>
  <si>
    <t xml:space="preserve">Inga externinitierade interna krav framgår av underlaget. </t>
  </si>
  <si>
    <t xml:space="preserve">
Stor besparing jämfört med tidigare begäran – åtgärd utgick helt.</t>
  </si>
  <si>
    <t xml:space="preserve">Reducerat antal vägskyddsanläggningar → detta är ett internt beslut av Trafikverket, eftersom det grundar sig på interna prioriteringar kring ambitionsnivå och utformning.
Belopp: ej specificerat i PM:et, Regionens översyn av plankorsningsåtgärder minskade behovet av nya vägskydd. Den enda dokumenterade kostnadsdämpande åtgärden i projektet. Trots detta ökade kostnaden med +19 mnkr p.g.a. externa regelkrav. Se X9. </t>
  </si>
  <si>
    <t>Kostnadsreducerade åtgärder kopplade till interna krav (bedömt belopp i mnkr)</t>
  </si>
  <si>
    <t xml:space="preserve">Kostnadsreducerade åtgärder  kopplade till interna krav </t>
  </si>
  <si>
    <t xml:space="preserve">Kostnadsreducerade åtgärder kopplade till externa krav </t>
  </si>
  <si>
    <t>Kostnadsreducerade åtgärder kopplade till externa krav (bedömt belopp i mnkr)</t>
  </si>
  <si>
    <t>Beredningsgruppen har senare föreslagit att en besparingsåtgärd motsvarande 20 mnkr (en nedskalad variant av alternativ 3) ska genomföras:
Alt. 3: Endast ersätta/förlänga befintliga funktioner vid Dunkehallaområdet (20–30 mnkr) Kortare broar, enklare tekniska lösningar.
Se beredningsgruppens förslag i AO11</t>
  </si>
  <si>
    <t>Kostnadsrecuderade åtgärder i reala termer, dvs. i kvantifierade besparingar (bedömt belopp i mnkr.)</t>
  </si>
  <si>
    <t>Effektivare projektering och upphandling (egen regi)	Intern	–10,8	Reell besparing genom effektivisering i Trafikverkets projektorganisation
2	Justerad mark- och fastighetsinlösen efter detaljerad plan	Intern	–2,9	Uppdaterad bedömning i sent skede gav lägre faktisk kostnad</t>
  </si>
  <si>
    <t xml:space="preserve">Inga åtgärder möjliga att genomföra: Trafikverket medger att projektet inte går att genomföra utan de förändringar som lett till kostnadsökning. Ingen reducering föreslås.
Totalt reducerat: 0 mnkr
</t>
  </si>
  <si>
    <t>Åtgärder där kostnaden flyttas bort från projektet tack vare andra aktörer (kommun, industri, nationella program):Frilastspåret flyttas till SINV-finansiering: −55 mnkr</t>
  </si>
  <si>
    <t xml:space="preserve">Inga 
</t>
  </si>
  <si>
    <t>Åtgärder i tidigt planeringsskede – besparingspotential finns, men kräver vidare teknisk analys för att bedömas.</t>
  </si>
  <si>
    <t>ERTMS – obligatoriskt EU-krav - Tvingande legalt krav. Obligatoriskt EU-krav för framtidssäkring av signal- och trafikstyrning. Detta är en icke-förhandlingsbar kostnad för att uppfylla internationell standard.</t>
  </si>
  <si>
    <t>ATC-mellansteget: +246 mnkr Teknisk nödvändighet. Teknisk standard: Det är en lösning som Trafikverket själva har definierat som nödvändig för att överbrygga gapet mellan gamla ställverk och det nya europeiska systemet ERTMS. Projektet "väljer" inte detta, utan det är en tvingande teknisk förutsättning för att anläggningen ska fungera i det svenska nätet.
Bindande villkor: Eftersom befintliga ställverk inte kan hantera övergången direkt, blir ATC-mellansteget ett bindande tekniskt villkor som måste uppfyllas för att projektet ska kunna tas i drift.
Säkerhet och drift: Det är ett krav som syftar till att bibehålla Trafikverkets interna standard för säkerhet och robusthet under en lång utbyggnadsfas.</t>
  </si>
  <si>
    <t xml:space="preserve">Externa drivkraffter och önskemål </t>
  </si>
  <si>
    <t xml:space="preserve">Kostnadsförändringar pga. Externa drivkraffter och önskemål </t>
  </si>
  <si>
    <t>Störningskostnade : Kostnader för trafikpåverkan och produktionsstörningar under byggtiden. Ofta en underskattad post i tidiga skeden som realiseras vid detaljprojektering.</t>
  </si>
  <si>
    <t>Planskildhet &amp; Kapacitet	Interna krav (Säkerhet)	700 mnkr	Säkerhetsstandard. Följer Trafikverkets interna krav på att eliminera plankorsningar. Detta genererar ett direkt behov av fler broar och komplexa byggnadsverk.</t>
  </si>
  <si>
    <t>Statligt bostadsavtal (Tolvforsskogen)	Externa krav (Politiska)	500 mnkr	Legalt åtagande. Ett externt avtal mellan staten och kommunen som genererar ett tvingande internt åtagande i projektet för att möjliggöra bostadsbyggande.
Samordning (ERTMS, detaljplaner)	Externa krav / Samordning	500 mnkr	Komplexitetsdrivare. Externa krav på teknisk synkronisering (t.ex. med EU-kravet ERTMS) och lokala detaljplaner som kräver omfattande interna anpassningar.</t>
  </si>
  <si>
    <t>Ny station Gävle Västra	Externa drivkrafter (Önskemål)	300 mnkr	Omfattningsökning (Scope). Ett regionalt initiativ som inte ingår i Trafikverkets basuppdrag men som driver ytterligare kostnader i huvudprojektet.</t>
  </si>
  <si>
    <t>Kapacitetslösning Gävle CProcess / Kalkyl (Optimering)400 mnkrReviderad lösning. Trots en nedskalning från 5 till 4 spår kvarstår en betydande nettokostnad. Detta visar på hur grundläggande kapacitetskrav sätter ett högt kostnadsgolv.</t>
  </si>
  <si>
    <t>Arbetstider i spår (nattarbete)Process / Kalkyl (Planering)1 051 mnkrProduktionsförutsättning. Trafikverket ansvarar för planering och val av arbetstider. Kostnaden drivs av behovet att minimera påverkan på extern järnvägstrafik, vilket tvingar fram nattarbete.</t>
  </si>
  <si>
    <t>Arbete inom säkerhetszon	Externa krav (Arbetsmiljö)	249 mnkr	Legalt skydd. Även om tillämpningen är intern styrs grundprinciperna av lagstadgade arbetsmiljö- och säkerhetsregler.</t>
  </si>
  <si>
    <t>Funktionskrav och restidsmål	Interna krav (Målbild)	Låser hög kostnadsnivå	Standardkrav. Trafikverkets mål om snabbtåg och regionaltåg (takttrafik) kräver mötesspår och trespårsstationer. Dessa krav låser omfattningen och förhindrar besparingar utan att nyttan faller.</t>
  </si>
  <si>
    <t>ERTMS-kostnader	Externa krav (EU)	+90 mnkr	Teknisk standard. Den enda del av den föreslagna höjningen i augusti 2023 som godkändes vid nationellt revisionsmöte. Avser anpassning till det europeiska signalsystemet.</t>
  </si>
  <si>
    <t>Sam- och medfinansiering	Externa drivkrafter (Finansiering)	+60 mnkr (Diff 5 835 vs 5 775)	Omfattning. Kostnader som täcks av externa parter och som tillför innehåll eller täcker specifika åtaganden utanför Trafikverkets basanslag.</t>
  </si>
  <si>
    <t xml:space="preserve">Ökad kunskap efter lokalisering	Process / Kalkyl (Mognad)	Inbakat i ökning till 5 745 mnkr	Precision. Kostnadsökning som uppstått efter att lokaliseringen för nysträckning av banan fastställts. Speglar att kalkylen preciseras när den fysiska dragningen är vald.
</t>
  </si>
  <si>
    <t>Projektomtag (Sociodukt)Process / Kalkyl (Styrning)15 mnkrAdministrativ följd. Beslutet att ta bort sociodukten (en tidigare planerad överdäckning) skapar merarbete och nya utredningar för projektledningen. Tidiga brister i kalkyl	Process / Kalkyl (Mognad)	Inbakat i övriga poster	Precision. Den ursprungliga kalkylen byggde på grova antaganden i ett tidigt skede och saknade full hänsyn till nödvändiga miljöåtgärder.</t>
  </si>
  <si>
    <t>Miljöåtgärder (Buller, luft, bro)	Externa krav (Miljöbalken/PBL)	30 mnkr	Legalt bindande. Krav på bullerskydd, luftkvalitetsåtgärder och återuppbyggnad av GC-bro som följd av vägbreddningen. Baserat på tidigare bristfälliga uppskattningar.</t>
  </si>
  <si>
    <t>Ändrad lokalgata &amp; trafikanpassning	Externa drivkrafter (Önskemål/Behov)	58 mnkr	Omfattningsökning. Flytt av lokalgata samt krav på trafiksignaler och förlängda körfält baserat på nya trafikprognoser. En anpassning till lokala trafikbehov som inte fanns i ursprungskalkylen.</t>
  </si>
  <si>
    <t>Ställverksbyte (från 85 till 95)	Interna krav (Teknisk standard)	+43 mnkr	Tekniskt systemval. Ett byte av ställverkstyp som inte fanns med i tidigare kalkyl. Detta är ett internt krav på att uppgradera till modernare systemstandard.
Multidukt (Laxå-Linddalen/Hasselfors)	Interna krav (Informellt beslut)	+2,9 mnkr	Standardkrav. Ett "informellt besked" under projektets gång om att multidukt ska anläggas. Frångår normalfallet där detta finansieras centralt (OPTO 2.0).</t>
  </si>
  <si>
    <t xml:space="preserve">Miljöåtgärder (Buller &amp; massor)	Externa krav (Lagstiftning)	+12,1 mnkr	Legalt bindande. Kostnader för bullerskydd och hantering av förorenade massor. Följer av miljöbalkens krav vid fysiska ingrepp.
Miljöåtgärder +12,1 mnkr (bullerskydd, förorenade massor → miljömyndighetskrav).
</t>
  </si>
  <si>
    <t>Störningskostnader	Process / Kalkyl (Volym)	+9,4 mnkr	Produktionsföljd. Ökad projektvolym medför direkt högre kostnader för trafikpåverkan och störningar under byggtiden.
Utredning &amp; Planering (Omtag)	Process / Kalkyl (Styrning)	+5 mnkr	Administrativ följd. Omtag med ny projektering efter beslut från revisionsmöte. Markarbeten (Schakt &amp; förstärkning)	Process / Kalkyl (Mognad)	+77 mnkr	Precision. Tidigare antagande om att spår kunde ligga kvar eller baxas var felaktigt. Verkligheten kräver större schaktvolymer, dränering och förstärkning.</t>
  </si>
  <si>
    <t xml:space="preserve">LEX-vägskydd i plankorsningar	Interna krav (Säkerhetsstandard)	+14 mnkr	Säkerhetshöjning. För att medge en hastighetshöjning kräver Trafikverkets regelverk att obevakade plankorsningar byggas om till ALEX-standard. Detta är ett tvingande tekniskt villkor för att nå projektets mål. Inmätning och spårriktning	Interna krav (Regelverk)	+5 mnkr	Normativt krav. Enligt gällande regelverk måste hela sträckan mätas in och riktas i samband med hastighetshöjning. Ett tillkommande krav som följer av Trafikverkets interna förvaltningsregler.
</t>
  </si>
  <si>
    <t>Summa tillkommande kostndsökningar</t>
  </si>
  <si>
    <t>Signalåtgärder (ERTMS)	Externa krav (EU)	+8 mnkr	Teknisk standard. Kostnadsökningen beror direkt på införandet av det europeiska signalsystemet ERTMS på sträckan. En tvingande extern teknisk förutsättning.</t>
  </si>
  <si>
    <t>Projektadministration &amp; PlaneringProcess / Kalkyl (Mognad)+17 mnkrPrecision. Bedömningen att en formell plan krävs för delar av objektet samt ökade medel för överlämning. Speglar en mognad i hur projektet måste genomföras juridiskt och administrativt.</t>
  </si>
  <si>
    <r>
      <t>Höjning av axellast (Stax 32,5)	Interna krav (Funktion)	Låser omfattning	Systemmål. För att nå målet om 32,5 tons axellast måste hela sträckan åtgärdas; inga delar kan tas bort utan att effekten faller bort. Detta sätter ett "kostnadsgolv" för objektet.</t>
    </r>
    <r>
      <rPr>
        <b/>
        <sz val="16"/>
        <color theme="1"/>
        <rFont val="Arial"/>
        <family val="2"/>
      </rPr>
      <t xml:space="preserve"> Funktionell låsning: Malmbanan är ett tydligt exempel på ett projekt där Interna krav på funktion (Stax 32,5) dikterar att objektet inte kan bantas. Monetärt innebär detta att alla tekniska åtgärder på hela sträckan är nödvändiga för att investeringen ska ge avsedd nytta. Ej kvantifierad. </t>
    </r>
  </si>
  <si>
    <t>Identifierade kostnadsbesparingar	Process / Kalkyl (Optimering)	-12 mnkr	Effektivisering. Besparingar som tidigare identifierats som "möjligheter" och som nu föreslås genomföras i kalkylen. Speglar ett aktivt arbete med att sänka projektets kostnadsmassa. Kostnadsoptimering (Kommande skede)	Process / Kalkyl (Optimering)	Ingår i revidering	Metodval. Tidigare redovisat under möjligheter till optimering i skedet för förfrågningsunderlag (FU) och upphandling (UE). Reviderad totalkostnad	Process / Kalkyl (Justering)	Från 376 till 364 mnkr	Kalkylprecision. Genom att implementera de identifierade besparingarna sänks den begärda ramen från den ursprungliga FKS-nivån.</t>
  </si>
  <si>
    <r>
      <t>inansieringsfördelning (Avsiktsförklaring)	Externa drivkrafter (Samfinansiering)	78,4 mnkr (Externt bidrag)	Medfinansiering. Länsplan (31,9 mnkr) och Lindesbergs kommun (46,5 mnkr) täcker en del av den totala budgeten på 229,5 mnkr för att möjliggöra lokal tillväxt. Ny "spårloop" (Omlastning/Buller)	Externa drivkrafter (Önskemål/Industri)	Ingår i totalen	Omfattningsökning (Scope). En ny teknisk lösning för att stödja industrins tillväxt (BillerudKorsnäs/Essinge Rail) och minska buller i centrala Frövi. Uppdelat ansvar mellan kommun och Trafikverket</t>
    </r>
    <r>
      <rPr>
        <b/>
        <sz val="16"/>
        <color theme="1"/>
        <rFont val="Arial"/>
        <family val="2"/>
      </rPr>
      <t xml:space="preserve"> (Ej kvantifierad)</t>
    </r>
  </si>
  <si>
    <r>
      <t>Borttagande av GC-bro	Process / Kalkyl (Justering)	Minskning (Ej preciserat belopp)	Kalkylhygien. En korrigering av kalkylen då bron felaktigt legat kvar i totalkostnaden trots att den inte ska ingå.</t>
    </r>
    <r>
      <rPr>
        <b/>
        <sz val="16"/>
        <color theme="1"/>
        <rFont val="Arial"/>
        <family val="2"/>
      </rPr>
      <t xml:space="preserve"> Ej kvantifierad. </t>
    </r>
  </si>
  <si>
    <r>
      <t xml:space="preserve">
Ställverksbyte (85 → 95)	Interna krav (Teknisk standard)	Betydande (Ej preciserat belopp)	Tekniskt systemval. En nödvändig förutsättning för att genomföra övriga åtgärder. Ursprungligen en extern kostnad (ERTMS), men har blivit ett internt krav i projektet då ERTMS-utrullningen senarelagts.</t>
    </r>
    <r>
      <rPr>
        <b/>
        <sz val="16"/>
        <color theme="1"/>
        <rFont val="Arial"/>
        <family val="2"/>
      </rPr>
      <t xml:space="preserve"> Ej kvantifierad. Kapacitetsbrist och Layout	Interna krav (Funktion/Säkerhet)	Grundläggande drivkraft	Standardhöjning. Behov av att förenkla en onödigt komplex design och förlänga spår för att slippa tidskrävande delning av tågsätt i Vanneboda. </t>
    </r>
    <r>
      <rPr>
        <sz val="16"/>
        <color theme="1"/>
        <rFont val="Arial"/>
        <family val="2"/>
      </rPr>
      <t xml:space="preserve">Ej kvantifierad. </t>
    </r>
  </si>
  <si>
    <t>Dubbelfinansiering (Växlar)	Process / Kalkyl (Justering)	Minskning av NJVG	Kalkylhygien. Korrigering där växlar i Murjek låg dubbelt (både i investering och reinvestering). NJVG finansierar nu endast standardhöjningen.
Kalkylmognad (Från GKI till FKS)	Process / Kalkyl (Mognad)	Total: 289 mnkr	Precision. Standardavvikelsen har sänkts från 30 % till 15 % i takt med att projektet gått från åtgärdsvalsstudie till plan inför granskning.
Effektivare tider i spår	Process / Kalkyl (Produktion)	Synergivinst	Samordningsfördel. Att utföra reinvesteringar och investeringar samtidigt möjliggör ett mer effektivt nyttjande av tider i spår.</t>
  </si>
  <si>
    <t>Samfinansiering (B43 &amp; SINV)	Externa drivkrafter / Portfölj	-109 mnkr (i tillförda medel)	Finansiell optimering. Genom att samordna med reinvesteringar (B43) och trimningsåtgärder (SINV) minskar belastningen på huvudanslaget (NJVG) med 37 %.
Trimningsåtgärd (Persontrafik)	Externa drivkrafter (Önskemål)	+12 mnkr	Funktionshöjning. Förlängning av plattform (+53m) och ny växelförbindelse för att två tåg ska kunna angöra samtidigt. Finansieras via SINV.</t>
  </si>
  <si>
    <t>Ställverksbyte (59 → 95)	Interna krav (Teknisk standard)	+30 mnkr	Systemkrav. Tidigare antagande att befintligt ställverk 59 kunde användas höll inte. Byte till datorställverk 95 krävs, inkl. omgenerering. BEST-arbeten (Vägskydd)	Interna krav (Säkerhet)	+6 mnkr	Teknisk justering. Tillkommande vägskydd, delvis motverkat av att man optimerat från två till ett signalställverk (-8 mnkr).</t>
  </si>
  <si>
    <t>Miljöåtgärder (bullerplank och bullerskydd): +18 mnkr
Tillkom på grund av klassning som ”väsentlig ombyggnad” → högre miljökrav enligt lag.
Summa externa orsaker: +18 mnkr</t>
  </si>
  <si>
    <t>Markarbeten &amp; Zonschakt	Process / Kalkyl (Produktion)	+15 mnkr (Netto)	Produktionsbegränsning. Trots sänkt krav på axellast (-20 mnkr) ökar kostnaden (+35 mnkr) pga. sämre grundförhållanden och begränsade tider i spår under 2025.
Väganläggning	Process / Kalkyl (Mognad)	+25 mnkr	Omfattningsökning. Längre serviceväg och ombyggnad av väg till vägskydd som identifierats under arbetet med järnvägsplanen. Markarbeten &amp; Zonschakt	Process / Kalkyl (Produktion)	+15 mnkr (Netto)	Produktionsbegränsning. Trots sänkt krav på axellast (-20 mnkr) ökar kostnaden (+35 mnkr) pga. sämre grundförhållanden och begränsade tider i spår under 2025.
Väganläggning	Process / Kalkyl (Mognad)	+25 mnkr	Omfattningsökning. Längre serviceväg och ombyggnad av väg till vägskydd som identifierats under arbetet med järnvägsplanen</t>
  </si>
  <si>
    <t xml:space="preserve">Bärighetsåtgärder	Interna krav (Regelverk)	+18 mnkr	Standardhöjning. Kostnadsökning på befintlig väg som en direkt följd av förändrade tekniska regelverk. Enskilda vägar (Breddning)	Interna krav (Handbok)	+18 mnkr	Standardkrav. Nytt minimikrav i Handbok enskilda vägar (2021) har ökat bredden från 3,5 m till 4 m, kombinerat med ökad längd på vägnätet.
</t>
  </si>
  <si>
    <t xml:space="preserve">Faunaåtgärder (Passager)	Externa krav (Miljöbalken)	+18 mnkr	Miljöanpassning. Förändrad placering och utformning av faunapassager (15 mnkr) samt nya regelverkskrav (3 mnkr). Bullerskyddsåtgärder	Externa krav (Lagstiftning)	+10 mnkr	Legalt bindande. Tillkommande skyddsåtgärder för att klara bullerriktvärden längs sträckan. </t>
  </si>
  <si>
    <t>Förbifart Broholm (2 km)	Process / Kalkyl (Scope)	+18 mnkr	Omfattningsökning. Tillägg av en 2 km lång förbifart som inte ingick eller var fullt kostnadsberäknad tidigare. Befintliga byggnadsverk	Process / Kalkyl (Mognad)	+3,5 mnkr	Precision. Behov av att bredda två mindre broar som identifierats i ett senare skede.
Generella bedömningar	Process / Kalkyl (Justering)	+18,5 mnkr	Kalkylrevidering. Allmän uppjustering av kostnadsläget jämfört med föregående kalkylnivå.</t>
  </si>
  <si>
    <t xml:space="preserve">Bärighetskrav (STAX 25)	Interna krav (Teknisk standard)	+60 mnkr	Tekniskt krav. Detaljprojektering har visat på ett ökat behov av schakt och utgrävning för att klara kraven på axellast. Mängderna är betydligt större än vad man förutsåg i osäkerhetsanalysen från 2019. </t>
  </si>
  <si>
    <t xml:space="preserve"> Inga
                                                                                                                                                                                                                                                                                                                                                         </t>
  </si>
  <si>
    <t>Planskild gångförbindelse	Externa drivkrafter (Scope)	+35 mnkr	Omfattningsökning. En verifierad kostnadsökning från en osäkerhetsanalys (2020) som inte fanns med i projektets ursprungliga grundkalkyl.
Materialkostnader (Stål/Betong)	Externa drivkrafter (Marknad)	+10 mnkr	Marknadspris. Prisökningar på kritiskt material som ligger över den normala indexregleringen.</t>
  </si>
  <si>
    <t>Förlängd produktionstid	Process / Kalkyl (Produktion)	+40 mnkr	Strategisk fördröjning. Medvetet val att förlänga produktionen med ett år (till 2029) för att säkra tillgång till banarbetsplanstider (BAP). Syftar till att undvika kostsamma sena omplaneringar.</t>
  </si>
  <si>
    <t>Signalkostnader (Omgenerering)	Process / Kalkyl (Optimering)	-21 mnkr	Teknisk synergi. Genom att samordna åtgärder och reducera antalet omgenereringar från två till en har man kunnat kapa kostnaderna rejält.
Bana, El &amp; Tele	Process / Kalkyl (Mognad)	-14 mnkr	Precision. En ny uppskattning baserad på mer detaljkunskap har sänkt den tidigare förväntade kostnadsmassan.
Störningskostnad	Process / Kalkyl (Risk)	-14 mnkr	Riskreducering. Osäkerheterna har minskat i takt med att projektets kunskapsnivå höjts jämfört med det tidigare planskedet.</t>
  </si>
  <si>
    <t xml:space="preserve">Markanspråk (Vägområde)	Interna krav (Regelverk)	+8,4 mnkr	Standardkrav. Markbehovet har mer än tredubblats (från 23 ha till 73 ha) för att möta nya riktlinjer för arbetsmiljö och vägområdets utformning. 
</t>
  </si>
  <si>
    <t xml:space="preserve">Miljöåtgärder (Fauna &amp; Ljus)	Externa krav (Miljöbalken)	+8,1 mnkr	Miljöanpassning. Nya krav på specifika skydd som bökskydd för faunastängsel, viltuthopp och ljusavskärmning.
</t>
  </si>
  <si>
    <t>Övriga åtgärder (Kvarnarpsvägen m.m.)	Externa drivkrafter (Scope)	+14,1 mnkr	Tillägg. Förlängning av lokalt vägnät (9,5 mnkr), arkeologi och flytt av högspänningsledningar.</t>
  </si>
  <si>
    <t>Väganläggning (Massor &amp; Ramper)Process / Kalkyl (Scope)+88,4 mnkrVolymökning. Den största posten drivs främst av masshantering (+40,3 mnkr), tillfälliga vägar och räcken. Speglar en mer omfattande fysisk utbyggnad än beräknat.Byggnadsverk (Broytor)Process / Kalkyl (Scope)+36,0 mnkrOmfattningsökning. En markant ökning av broytan (från 2 160 $m^2$ till 2 730 $m^2$) vilket direkt driver kostnad för konstruktion och material. ävning av konsultkontrakt	Process / Kalkyl (Avtal)	+10,0 mnkr	Processavvikelse. Direkt kostnad för att avbryta ett avtal, vilket ofta beror på brister i leverans eller förändrade förutsättningar.
Kvalitetsbrister (Bygghandling)	Process / Kalkyl (Kvalitet)	+3,4 mnkr	Störningskostnad. Brister ledde till ny upphandling och förlängning av projektet, vilket genererat extra interna kostnader. Bedömningar &amp; RiskProcess / Kalkyl (Risk)+18,0 mnkrRiskreserv. Uppdaterad osäkerhetsbedömning baserad på projektets nuvarande skede.</t>
  </si>
  <si>
    <t>Breddning (VGU-krav)	Interna krav (Regelverk)	+74 mnkr (Väg + Bro)	Standardhöjning. Behovet av bredare körfält, ramper och vägrenar för att klara 80 000 fordon/dygn. Detta har identifierats när projekteringen gått från översiktlig till detaljerad nivå.</t>
  </si>
  <si>
    <t>Externa orsaker (myndighets-/kommunala krav m.m.)
Miljöåtgärder – minskat omfång (kortare/lägre bullerskärmar, fler fastighetsnära åtgärder). −6 mnkr.
Mark- och fastighetsinlösen – tillkommande kostnad i detta skede; exakt belopp ej särredovisat i PM. (+? mnkr, del av “övrigt” se avstämning).
Alltså: Bullerskydd	Externa krav (Miljö)	-6 mnkr	Metodval. En optimering där man bytt dyra bullerskärmar mot fler fastighetsnära åtgärder, vilket sänkt totalkostnaden för miljöposten.</t>
  </si>
  <si>
    <t xml:space="preserve">Byggherrekostnader	Process / Kalkyl (Optimering)	-22 mnkr	Effektivisering. Minskade konsult- och internkostnader tack vare en mer väldefinierad plan för den kommande projekteringen. </t>
  </si>
  <si>
    <t xml:space="preserve">Mark &amp; FastighetsinlösenExterna drivkrafter (Marknad)JusteringOsäkerhet. Bedömningarna har uppdaterats i takt med att projektet blivit mer geografiskt precist. </t>
  </si>
  <si>
    <t>i %</t>
  </si>
  <si>
    <t>Summa</t>
  </si>
  <si>
    <t>Produktion/processer/Kalkyl/projketadminstration/planerning (Genomförandeförutsättningar)</t>
  </si>
  <si>
    <t>Kostander för Produktion/processer/Kalkyl/projketadminstration/planerning (Genomförandeförutsättningar)</t>
  </si>
  <si>
    <r>
      <rPr>
        <b/>
        <sz val="16"/>
        <color theme="1"/>
        <rFont val="Arial"/>
        <family val="2"/>
      </rPr>
      <t xml:space="preserve">Motivering till begärd förändring av objektet </t>
    </r>
    <r>
      <rPr>
        <sz val="16"/>
        <color theme="1"/>
        <rFont val="Arial"/>
        <family val="2"/>
      </rPr>
      <t xml:space="preserve">
Projektets komplexitet har ökat jämfört med ursprunglig planering.
Bangårdsombyggnaden kräver mer omfattande arbeten än tidigare beräknat för att hantera kapacitet, nya plattformar och framtida trafikbehov.
ATC-mellansteget tillkommer som en</t>
    </r>
    <r>
      <rPr>
        <b/>
        <sz val="16"/>
        <color theme="1"/>
        <rFont val="Arial"/>
        <family val="2"/>
      </rPr>
      <t xml:space="preserve"> oförutsedd kostnad</t>
    </r>
    <r>
      <rPr>
        <sz val="16"/>
        <color theme="1"/>
        <rFont val="Arial"/>
        <family val="2"/>
      </rPr>
      <t xml:space="preserve"> eftersom befintliga ställverk måste kompletteras innan ERTMS kan införas.
ERTMS är ett obligatoriskt EU-krav och driver kostnaderna ytterligare.
Störningskostnader (påverkan på trafik under byggtid) har nu räknats in, vilket tidigare saknades i kalkylen.
Generella osäkerheter har lagts till i nya kalkylgenomgången.
Regionen menar att en viss innehållsminskning (exempelvis minskade arbeten på HNJ-bangården, justering av plattformslösning) kan dämpa ökningen men inte eliminera den.
Sammantaget menar regionen att kostnadsökningen är oundviklig på grund av nya externa krav (ERTMS, ATC, störningskostnader) och mer omfattande interna anpassningar av bangården.                                                                                                                                                                                                                                              </t>
    </r>
    <r>
      <rPr>
        <b/>
        <sz val="16"/>
        <color theme="1"/>
        <rFont val="Arial"/>
        <family val="2"/>
      </rPr>
      <t>Tidigare beslutade förändringar:</t>
    </r>
    <r>
      <rPr>
        <sz val="16"/>
        <color theme="1"/>
        <rFont val="Arial"/>
        <family val="2"/>
      </rPr>
      <t xml:space="preserve">
Beslut från nationellt revisionsmöte 2024-09-02 (länk till PM):
Det nationella revisionsmötet beslutar att regionen får gå vidare med sin planering av objektet JVA1801 Halmstad C Bangård till en ny totalkostnad på 1 239 mnkr, vilket innebär att objektet tillförs totalt 317 mnkr för ATC-mellansteg och kostnadsökningarna för bangårdsombyggnaden men att tillkommande störningskostnader avslås. Objektet kommer utifrån ny kostnad och utformning att prövas mot andra objekt i kommande planrevidering.
Beslut från nationellt revisionsmöte 2025-02-26 (länk till PM):
Det nationella revisionsmötet beslutar att ge regionen i uppdrag att identifiera och redovisa kostnadsreducerande åtgärder för objektet JVA1801 Halmstad C Bangård. Detta ska redovisas vid nationella revisionsmötet senast den 24 april. I avvaktan på detta avslås begäran om reviderad totalkostnad och förändrat innehåll. Nationella planen belastas med 730 mnkr. Bangårdsombyggnaden ska bekostas till 60 % från nationell plan och 10 % från regional plan. Halmstads kommun ska bekosta 30 %. Kostnaden för ställverksbyte tillfaller Trafikverket till 100%</t>
    </r>
  </si>
  <si>
    <t>Funktionalitet
Sociodukten var ursprungligen tänkt att fungera som en planskild förbindelse mellan bostadsområden, verksamheter och grönområden på ömse sidor av motorvägen. När den togs bort försvann en viktig länk för gång- och cykeltrafik, vilket innebär sämre tillgänglighet och längre restider för de oskyddade trafikanterna. Ur funktionalitetssynpunkt minskar också projektets förmåga att möta Trafikverkets mål om förbättrade förutsättningar för hållbara resor.
Säkerhet
Ett syfte med sociodukten var att separera gång- och cykeltrafik från den intensiva motorvägstrafiken och dess påfarter/avfarter. Utan en planskild lösning ökar risken för konflikter mellan olika trafikslag, särskilt i korsningar och längs alternativa stråk. PM:et pekar därför på att trafiksäkerheten försämras relativt det ursprungliga förslaget.
Samhällsnytta
Ur ett bredare samhällsperspektiv var sociodukten avsedd att bidra till social sammanhållning genom att knyta ihop stadsdelar som annars riskerar att separeras av motorvägen. Att den togs bort innebär en risk för ökade barriäreffekter, försämrad tillgång till service och rekreation samt en negativ påverkan på upplevd trygghet. Även folkhälsovinster av ökad gång- och cykling uteblir i viss utsträckning. Samtidigt uppnås en betydande kostnadsbesparing, vilket kan ses som en samhällsekonomisk vinst på kort sikt – men med risk för långsiktiga följdkostnader om behovet av en planskild lösning kvarstår och måste byggas senare.
Samlad analys
Kortsiktigt: Beslutet innebar en stor kostnadsreduktion (−946 mnkr), vilket förbättrade projektets budgetbalans.
Långsiktigt: Funktionalitet, trafiksäkerhet och sociala värden har försvagats. Det finns även risk för framtida merkostnader om behovet av en planskild förbindelse kvarstår.
Samhällsnytta: Den reduceras, särskilt för oskyddade trafikanter och ur ett socialt hållbarhetsperspektiv.
Generella osäkerheter → reflekterar marknadsrisker och komplexitet, men innebär att slutkostnaden kan förändras ytterligare.</t>
  </si>
  <si>
    <t>Det nationella revisionsmötet föreslås ge regionen i uppdrag att identifiera och redovisa kostnadsreducerande åtgärder för objektet. Detta ska redovisas vid nationella revisionsmötet senast den 2 juni. I avvaktan på detta avslås begäran om reviderad totalkostnad och förändrat innehåll.AE2:AE10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</si>
</sst>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b/>
      <sz val="16"/>
      <color theme="1"/>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3">
    <xf numFmtId="0" fontId="0" fillId="0" borderId="0"/>
    <xf numFmtId="9" fontId="1" fillId="0" borderId="0" applyFont="0" applyFill="0" applyBorder="0" applyAlignment="0" applyProtection="0"/>
    <xf numFmtId="0" fontId="2" fillId="0" borderId="0"/>
  </cellStyleXfs>
  <cellXfs count="24">
    <xf numFmtId="0" fontId="0" fillId="0" borderId="0" xfId="0"/>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 fontId="4" fillId="0" borderId="0" xfId="1" applyNumberFormat="1" applyFont="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2" fontId="3" fillId="0" borderId="0" xfId="0" applyNumberFormat="1" applyFont="1" applyAlignment="1">
      <alignment horizontal="center"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3" fillId="0" borderId="0" xfId="0" applyFont="1" applyAlignment="1">
      <alignment horizontal="left" vertical="center" wrapText="1"/>
    </xf>
    <xf numFmtId="2" fontId="3" fillId="0" borderId="0" xfId="0" applyNumberFormat="1"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top" wrapText="1"/>
    </xf>
    <xf numFmtId="0" fontId="5" fillId="0" borderId="1" xfId="0" applyFont="1" applyBorder="1" applyAlignment="1">
      <alignment horizontal="center" vertical="top" wrapText="1"/>
    </xf>
    <xf numFmtId="2" fontId="3" fillId="0" borderId="0" xfId="0" applyNumberFormat="1" applyFont="1" applyAlignment="1">
      <alignment horizontal="center" vertical="top" wrapText="1"/>
    </xf>
    <xf numFmtId="2" fontId="5" fillId="0" borderId="0" xfId="0" applyNumberFormat="1" applyFont="1" applyAlignment="1">
      <alignment horizontal="center"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2" fontId="3" fillId="0" borderId="0" xfId="0" applyNumberFormat="1" applyFont="1" applyAlignment="1">
      <alignment horizontal="center" vertical="top"/>
    </xf>
    <xf numFmtId="2" fontId="3" fillId="0" borderId="0" xfId="0" applyNumberFormat="1" applyFont="1" applyAlignment="1">
      <alignment horizontal="left" vertical="top" wrapText="1"/>
    </xf>
    <xf numFmtId="2" fontId="5" fillId="0" borderId="0" xfId="0" applyNumberFormat="1" applyFont="1" applyAlignment="1">
      <alignment horizontal="left" vertical="top" wrapText="1"/>
    </xf>
  </cellXfs>
  <cellStyles count="3">
    <cellStyle name="Normal" xfId="0" builtinId="0"/>
    <cellStyle name="Normal 2 2" xfId="2" xr:uid="{AD832192-FEE6-4BF5-BC7E-DC27E41B11C3}"/>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CC42-5DC2-44FE-80ED-89F1E450506E}">
  <dimension ref="A1:AE27"/>
  <sheetViews>
    <sheetView tabSelected="1" zoomScale="59" zoomScaleNormal="40" workbookViewId="0">
      <pane xSplit="1" ySplit="1" topLeftCell="B2" activePane="bottomRight" state="frozen"/>
      <selection pane="topRight" activeCell="B1" sqref="B1"/>
      <selection pane="bottomLeft" activeCell="A2" sqref="A2"/>
      <selection pane="bottomRight"/>
    </sheetView>
  </sheetViews>
  <sheetFormatPr defaultColWidth="9.109375" defaultRowHeight="21" x14ac:dyDescent="0.3"/>
  <cols>
    <col min="1" max="1" width="41.109375" style="4" customWidth="1"/>
    <col min="2" max="2" width="40.6640625" style="1" bestFit="1" customWidth="1"/>
    <col min="3" max="3" width="16.33203125" style="1" bestFit="1" customWidth="1"/>
    <col min="4" max="4" width="23.88671875" style="1" bestFit="1" customWidth="1"/>
    <col min="5" max="5" width="21.77734375" style="1" bestFit="1" customWidth="1"/>
    <col min="6" max="6" width="17.88671875" style="1" bestFit="1" customWidth="1"/>
    <col min="7" max="7" width="33.5546875" style="1" bestFit="1" customWidth="1"/>
    <col min="8" max="8" width="255.77734375" style="19" bestFit="1" customWidth="1"/>
    <col min="9" max="9" width="23.88671875" style="1" bestFit="1" customWidth="1"/>
    <col min="10" max="11" width="29.33203125" style="1" bestFit="1" customWidth="1"/>
    <col min="12" max="12" width="255.77734375" style="19" bestFit="1" customWidth="1"/>
    <col min="13" max="13" width="62.44140625" style="14" bestFit="1" customWidth="1"/>
    <col min="14" max="14" width="42.44140625" style="1" bestFit="1" customWidth="1"/>
    <col min="15" max="15" width="43.21875" style="14" bestFit="1" customWidth="1"/>
    <col min="16" max="16" width="35.6640625" style="1" bestFit="1" customWidth="1"/>
    <col min="17" max="17" width="59.6640625" style="14" bestFit="1" customWidth="1"/>
    <col min="18" max="18" width="39.88671875" style="1" bestFit="1" customWidth="1"/>
    <col min="19" max="19" width="76.88671875" style="14" bestFit="1" customWidth="1"/>
    <col min="20" max="20" width="41.44140625" style="1" bestFit="1" customWidth="1"/>
    <col min="21" max="21" width="36.6640625" style="1" bestFit="1" customWidth="1"/>
    <col min="22" max="22" width="38.33203125" style="1" bestFit="1" customWidth="1"/>
    <col min="23" max="23" width="255.77734375" style="1" bestFit="1" customWidth="1"/>
    <col min="24" max="24" width="46.109375" style="1" customWidth="1"/>
    <col min="25" max="25" width="82.44140625" style="1" bestFit="1" customWidth="1"/>
    <col min="26" max="26" width="45.21875" style="1" bestFit="1" customWidth="1"/>
    <col min="27" max="27" width="46.109375" style="14" customWidth="1"/>
    <col min="28" max="28" width="45.77734375" style="1" bestFit="1" customWidth="1"/>
    <col min="29" max="29" width="37.109375" style="1" bestFit="1" customWidth="1"/>
    <col min="30" max="30" width="255.77734375" style="1" bestFit="1" customWidth="1"/>
    <col min="31" max="31" width="112.33203125" style="1" bestFit="1" customWidth="1"/>
    <col min="32" max="16384" width="9.109375" style="1"/>
  </cols>
  <sheetData>
    <row r="1" spans="1:31" ht="126" x14ac:dyDescent="0.3">
      <c r="A1" s="5" t="s">
        <v>56</v>
      </c>
      <c r="B1" s="5" t="s">
        <v>47</v>
      </c>
      <c r="C1" s="5" t="s">
        <v>43</v>
      </c>
      <c r="D1" s="5" t="s">
        <v>44</v>
      </c>
      <c r="E1" s="5" t="s">
        <v>45</v>
      </c>
      <c r="F1" s="5" t="s">
        <v>46</v>
      </c>
      <c r="G1" s="5" t="s">
        <v>63</v>
      </c>
      <c r="H1" s="20" t="s">
        <v>131</v>
      </c>
      <c r="I1" s="6" t="s">
        <v>129</v>
      </c>
      <c r="J1" s="6" t="s">
        <v>106</v>
      </c>
      <c r="K1" s="6" t="s">
        <v>107</v>
      </c>
      <c r="L1" s="16" t="s">
        <v>132</v>
      </c>
      <c r="M1" s="20" t="s">
        <v>61</v>
      </c>
      <c r="N1" s="5" t="s">
        <v>108</v>
      </c>
      <c r="O1" s="20" t="s">
        <v>62</v>
      </c>
      <c r="P1" s="5" t="s">
        <v>109</v>
      </c>
      <c r="Q1" s="20" t="s">
        <v>200</v>
      </c>
      <c r="R1" s="5" t="s">
        <v>201</v>
      </c>
      <c r="S1" s="20" t="s">
        <v>251</v>
      </c>
      <c r="T1" s="5" t="s">
        <v>252</v>
      </c>
      <c r="U1" s="5" t="s">
        <v>220</v>
      </c>
      <c r="V1" s="5" t="s">
        <v>110</v>
      </c>
      <c r="W1" s="5" t="s">
        <v>119</v>
      </c>
      <c r="X1" s="5" t="s">
        <v>192</v>
      </c>
      <c r="Y1" s="5" t="s">
        <v>188</v>
      </c>
      <c r="Z1" s="5" t="s">
        <v>187</v>
      </c>
      <c r="AA1" s="5" t="s">
        <v>189</v>
      </c>
      <c r="AB1" s="5" t="s">
        <v>190</v>
      </c>
      <c r="AC1" s="5" t="s">
        <v>140</v>
      </c>
      <c r="AD1" s="5" t="s">
        <v>111</v>
      </c>
      <c r="AE1" s="5" t="s">
        <v>0</v>
      </c>
    </row>
    <row r="2" spans="1:31" ht="409.6" x14ac:dyDescent="0.3">
      <c r="A2" s="4" t="s">
        <v>3</v>
      </c>
      <c r="B2" s="1" t="s">
        <v>2</v>
      </c>
      <c r="C2" s="1" t="s">
        <v>51</v>
      </c>
      <c r="D2" s="1" t="s">
        <v>52</v>
      </c>
      <c r="E2" s="1" t="s">
        <v>58</v>
      </c>
      <c r="F2" s="1" t="s">
        <v>66</v>
      </c>
      <c r="G2" s="7">
        <v>922</v>
      </c>
      <c r="H2" s="14" t="s">
        <v>253</v>
      </c>
      <c r="I2" s="7">
        <v>1632</v>
      </c>
      <c r="J2" s="7">
        <f t="shared" ref="J2:J18" si="0" xml:space="preserve"> I2-G2</f>
        <v>710</v>
      </c>
      <c r="K2" s="7">
        <f t="shared" ref="K2:K18" si="1" xml:space="preserve"> J2/G2</f>
        <v>0.77006507592190887</v>
      </c>
      <c r="L2" s="14" t="s">
        <v>130</v>
      </c>
      <c r="M2" s="14" t="s">
        <v>199</v>
      </c>
      <c r="N2" s="7">
        <v>246</v>
      </c>
      <c r="O2" s="14" t="s">
        <v>198</v>
      </c>
      <c r="P2" s="7">
        <v>374</v>
      </c>
      <c r="Q2" s="14" t="s">
        <v>139</v>
      </c>
      <c r="R2" s="7">
        <v>0</v>
      </c>
      <c r="S2" s="22" t="s">
        <v>202</v>
      </c>
      <c r="T2" s="7">
        <v>250</v>
      </c>
      <c r="U2" s="7">
        <f xml:space="preserve"> T2+R2+P2+N2</f>
        <v>870</v>
      </c>
      <c r="V2" s="7">
        <v>1239</v>
      </c>
      <c r="W2" s="12" t="s">
        <v>135</v>
      </c>
      <c r="X2" s="1">
        <v>-17</v>
      </c>
      <c r="Y2" s="14" t="s">
        <v>133</v>
      </c>
      <c r="Z2" s="7">
        <v>-17</v>
      </c>
      <c r="AA2" s="14" t="s">
        <v>134</v>
      </c>
      <c r="AB2" s="1">
        <v>0</v>
      </c>
      <c r="AC2" s="1">
        <v>317</v>
      </c>
      <c r="AD2" s="15" t="s">
        <v>89</v>
      </c>
      <c r="AE2" s="15" t="s">
        <v>255</v>
      </c>
    </row>
    <row r="3" spans="1:31" ht="409.6" x14ac:dyDescent="0.3">
      <c r="A3" s="4" t="s">
        <v>5</v>
      </c>
      <c r="B3" s="1" t="s">
        <v>4</v>
      </c>
      <c r="D3" s="1" t="s">
        <v>52</v>
      </c>
      <c r="G3" s="7">
        <v>7326</v>
      </c>
      <c r="H3" s="14" t="s">
        <v>95</v>
      </c>
      <c r="I3" s="7">
        <v>12568</v>
      </c>
      <c r="J3" s="7">
        <f t="shared" si="0"/>
        <v>5242</v>
      </c>
      <c r="K3" s="7">
        <f t="shared" si="1"/>
        <v>0.71553371553371559</v>
      </c>
      <c r="L3" s="14" t="s">
        <v>177</v>
      </c>
      <c r="M3" s="14" t="s">
        <v>203</v>
      </c>
      <c r="N3" s="7">
        <v>700</v>
      </c>
      <c r="O3" s="14" t="s">
        <v>204</v>
      </c>
      <c r="P3" s="7">
        <v>1000</v>
      </c>
      <c r="Q3" s="14" t="s">
        <v>205</v>
      </c>
      <c r="R3" s="7">
        <v>300</v>
      </c>
      <c r="S3" s="14" t="s">
        <v>206</v>
      </c>
      <c r="T3" s="7">
        <v>400</v>
      </c>
      <c r="U3" s="7">
        <f t="shared" ref="U3:U18" si="2" xml:space="preserve"> T3+R3+P3+N3</f>
        <v>2400</v>
      </c>
      <c r="V3" s="7">
        <v>12092</v>
      </c>
      <c r="W3" s="12" t="s">
        <v>97</v>
      </c>
      <c r="X3" s="1">
        <v>-500</v>
      </c>
      <c r="Y3" s="14" t="s">
        <v>136</v>
      </c>
      <c r="Z3" s="7">
        <v>-500</v>
      </c>
      <c r="AA3" s="14" t="s">
        <v>137</v>
      </c>
      <c r="AB3" s="1">
        <v>0</v>
      </c>
      <c r="AC3" s="1">
        <v>0</v>
      </c>
      <c r="AD3" s="15" t="s">
        <v>96</v>
      </c>
      <c r="AE3" s="15" t="s">
        <v>6</v>
      </c>
    </row>
    <row r="4" spans="1:31" ht="387.6" x14ac:dyDescent="0.3">
      <c r="A4" s="4" t="s">
        <v>7</v>
      </c>
      <c r="B4" s="1" t="s">
        <v>1</v>
      </c>
      <c r="D4" s="1" t="s">
        <v>49</v>
      </c>
      <c r="G4" s="7">
        <v>7590</v>
      </c>
      <c r="H4" s="14" t="s">
        <v>115</v>
      </c>
      <c r="I4" s="7">
        <v>10423</v>
      </c>
      <c r="J4" s="7">
        <f t="shared" si="0"/>
        <v>2833</v>
      </c>
      <c r="K4" s="7">
        <f t="shared" si="1"/>
        <v>0.3732542819499341</v>
      </c>
      <c r="L4" s="14" t="s">
        <v>116</v>
      </c>
      <c r="M4" s="14" t="s">
        <v>209</v>
      </c>
      <c r="N4" s="7">
        <v>1249</v>
      </c>
      <c r="O4" s="14" t="s">
        <v>208</v>
      </c>
      <c r="P4" s="7">
        <v>249</v>
      </c>
      <c r="Q4" s="14" t="s">
        <v>138</v>
      </c>
      <c r="R4" s="7">
        <v>300</v>
      </c>
      <c r="S4" s="14" t="s">
        <v>207</v>
      </c>
      <c r="T4" s="7">
        <v>1051</v>
      </c>
      <c r="U4" s="7">
        <f t="shared" si="2"/>
        <v>2849</v>
      </c>
      <c r="V4" s="7">
        <v>10423</v>
      </c>
      <c r="W4" s="12" t="s">
        <v>117</v>
      </c>
      <c r="X4" s="1">
        <v>0</v>
      </c>
      <c r="Y4" s="14" t="s">
        <v>139</v>
      </c>
      <c r="Z4" s="7">
        <v>0</v>
      </c>
      <c r="AA4" s="14" t="s">
        <v>139</v>
      </c>
      <c r="AB4" s="1">
        <v>0</v>
      </c>
      <c r="AC4" s="1">
        <v>2833</v>
      </c>
      <c r="AD4" s="15" t="s">
        <v>141</v>
      </c>
      <c r="AE4" s="15" t="s">
        <v>8</v>
      </c>
    </row>
    <row r="5" spans="1:31" ht="409.6" x14ac:dyDescent="0.3">
      <c r="A5" s="4" t="s">
        <v>10</v>
      </c>
      <c r="B5" s="1" t="s">
        <v>9</v>
      </c>
      <c r="C5" s="1" t="s">
        <v>51</v>
      </c>
      <c r="D5" s="1" t="s">
        <v>52</v>
      </c>
      <c r="E5" s="1" t="s">
        <v>55</v>
      </c>
      <c r="G5" s="7">
        <v>5287</v>
      </c>
      <c r="H5" s="14" t="s">
        <v>64</v>
      </c>
      <c r="I5" s="8">
        <v>6421</v>
      </c>
      <c r="J5" s="7">
        <f t="shared" si="0"/>
        <v>1134</v>
      </c>
      <c r="K5" s="7">
        <f t="shared" si="1"/>
        <v>0.21448836769434462</v>
      </c>
      <c r="L5" s="14" t="s">
        <v>118</v>
      </c>
      <c r="M5" s="14" t="s">
        <v>139</v>
      </c>
      <c r="N5" s="7">
        <v>0</v>
      </c>
      <c r="O5" s="14" t="s">
        <v>210</v>
      </c>
      <c r="P5" s="7">
        <v>90</v>
      </c>
      <c r="Q5" s="14" t="s">
        <v>211</v>
      </c>
      <c r="R5" s="7">
        <v>60</v>
      </c>
      <c r="S5" s="22" t="s">
        <v>212</v>
      </c>
      <c r="T5" s="7">
        <v>0</v>
      </c>
      <c r="U5" s="7">
        <f t="shared" si="2"/>
        <v>150</v>
      </c>
      <c r="V5" s="7">
        <v>6421</v>
      </c>
      <c r="W5" s="12" t="s">
        <v>121</v>
      </c>
      <c r="X5" s="1">
        <v>-587</v>
      </c>
      <c r="Y5" s="14" t="s">
        <v>142</v>
      </c>
      <c r="Z5" s="7">
        <v>-587</v>
      </c>
      <c r="AA5" s="14" t="s">
        <v>143</v>
      </c>
      <c r="AB5" s="1">
        <v>0</v>
      </c>
      <c r="AC5" s="3">
        <v>1134</v>
      </c>
      <c r="AD5" s="15" t="s">
        <v>122</v>
      </c>
      <c r="AE5" s="15" t="s">
        <v>120</v>
      </c>
    </row>
    <row r="6" spans="1:31" ht="409.6" x14ac:dyDescent="0.3">
      <c r="A6" s="4" t="s">
        <v>12</v>
      </c>
      <c r="B6" s="1" t="s">
        <v>11</v>
      </c>
      <c r="C6" s="1" t="s">
        <v>48</v>
      </c>
      <c r="D6" s="1" t="s">
        <v>49</v>
      </c>
      <c r="E6" s="1" t="s">
        <v>50</v>
      </c>
      <c r="F6" s="1" t="s">
        <v>50</v>
      </c>
      <c r="G6" s="7">
        <v>568</v>
      </c>
      <c r="H6" s="14" t="s">
        <v>99</v>
      </c>
      <c r="I6" s="7">
        <v>765</v>
      </c>
      <c r="J6" s="7">
        <f t="shared" si="0"/>
        <v>197</v>
      </c>
      <c r="K6" s="7">
        <f t="shared" si="1"/>
        <v>0.34683098591549294</v>
      </c>
      <c r="L6" s="14" t="s">
        <v>98</v>
      </c>
      <c r="M6" s="14" t="s">
        <v>139</v>
      </c>
      <c r="N6" s="7">
        <v>0</v>
      </c>
      <c r="O6" s="14" t="s">
        <v>214</v>
      </c>
      <c r="P6" s="7">
        <v>30</v>
      </c>
      <c r="Q6" s="14" t="s">
        <v>215</v>
      </c>
      <c r="R6" s="7">
        <v>58</v>
      </c>
      <c r="S6" s="14" t="s">
        <v>213</v>
      </c>
      <c r="T6" s="7">
        <v>15</v>
      </c>
      <c r="U6" s="7">
        <f t="shared" si="2"/>
        <v>103</v>
      </c>
      <c r="V6" s="7">
        <v>765</v>
      </c>
      <c r="W6" s="12" t="s">
        <v>100</v>
      </c>
      <c r="X6" s="1">
        <v>-181</v>
      </c>
      <c r="Y6" s="14" t="s">
        <v>144</v>
      </c>
      <c r="Z6" s="7">
        <v>-181</v>
      </c>
      <c r="AA6" s="14" t="s">
        <v>185</v>
      </c>
      <c r="AB6" s="1">
        <v>0</v>
      </c>
      <c r="AC6" s="1">
        <v>197</v>
      </c>
      <c r="AD6" s="15" t="s">
        <v>254</v>
      </c>
      <c r="AE6" s="15" t="s">
        <v>13</v>
      </c>
    </row>
    <row r="7" spans="1:31" ht="346.8" x14ac:dyDescent="0.3">
      <c r="A7" s="4" t="s">
        <v>15</v>
      </c>
      <c r="B7" s="1" t="s">
        <v>14</v>
      </c>
      <c r="C7" s="1" t="s">
        <v>48</v>
      </c>
      <c r="D7" s="1" t="s">
        <v>52</v>
      </c>
      <c r="E7" s="1" t="s">
        <v>57</v>
      </c>
      <c r="F7" s="1" t="s">
        <v>67</v>
      </c>
      <c r="G7" s="7">
        <v>342</v>
      </c>
      <c r="H7" s="14" t="s">
        <v>68</v>
      </c>
      <c r="I7" s="7">
        <v>443</v>
      </c>
      <c r="J7" s="7">
        <f t="shared" si="0"/>
        <v>101</v>
      </c>
      <c r="K7" s="7">
        <f t="shared" si="1"/>
        <v>0.2953216374269006</v>
      </c>
      <c r="L7" s="14" t="s">
        <v>145</v>
      </c>
      <c r="M7" s="14" t="s">
        <v>216</v>
      </c>
      <c r="N7" s="7">
        <v>46</v>
      </c>
      <c r="O7" s="14" t="s">
        <v>217</v>
      </c>
      <c r="P7" s="7">
        <v>12.1</v>
      </c>
      <c r="Q7" s="14" t="s">
        <v>139</v>
      </c>
      <c r="R7" s="7">
        <v>0</v>
      </c>
      <c r="S7" s="22" t="s">
        <v>218</v>
      </c>
      <c r="T7" s="7">
        <v>91.5</v>
      </c>
      <c r="U7" s="7">
        <f>T7+R7+P7+N7</f>
        <v>149.6</v>
      </c>
      <c r="V7" s="7">
        <v>443</v>
      </c>
      <c r="W7" s="12" t="s">
        <v>148</v>
      </c>
      <c r="X7" s="1">
        <v>-57.2</v>
      </c>
      <c r="Y7" s="14" t="s">
        <v>146</v>
      </c>
      <c r="Z7" s="7">
        <v>-57.2</v>
      </c>
      <c r="AA7" s="14" t="s">
        <v>147</v>
      </c>
      <c r="AB7" s="1">
        <v>0</v>
      </c>
      <c r="AC7" s="1">
        <v>101</v>
      </c>
      <c r="AD7" s="15" t="s">
        <v>69</v>
      </c>
      <c r="AE7" s="15" t="s">
        <v>16</v>
      </c>
    </row>
    <row r="8" spans="1:31" ht="326.39999999999998" x14ac:dyDescent="0.3">
      <c r="A8" s="4" t="s">
        <v>18</v>
      </c>
      <c r="B8" s="1" t="s">
        <v>17</v>
      </c>
      <c r="C8" s="1" t="s">
        <v>51</v>
      </c>
      <c r="D8" s="1" t="s">
        <v>52</v>
      </c>
      <c r="E8" s="1" t="s">
        <v>85</v>
      </c>
      <c r="F8" s="1" t="s">
        <v>86</v>
      </c>
      <c r="G8" s="7">
        <v>310</v>
      </c>
      <c r="H8" s="14" t="s">
        <v>88</v>
      </c>
      <c r="I8" s="7">
        <v>329</v>
      </c>
      <c r="J8" s="7">
        <f t="shared" si="0"/>
        <v>19</v>
      </c>
      <c r="K8" s="7">
        <f t="shared" si="1"/>
        <v>6.1290322580645158E-2</v>
      </c>
      <c r="L8" s="14" t="s">
        <v>149</v>
      </c>
      <c r="M8" s="14" t="s">
        <v>219</v>
      </c>
      <c r="N8" s="7">
        <v>19</v>
      </c>
      <c r="O8" s="14" t="s">
        <v>139</v>
      </c>
      <c r="P8" s="7">
        <v>0</v>
      </c>
      <c r="Q8" s="14" t="s">
        <v>139</v>
      </c>
      <c r="R8" s="7">
        <v>0</v>
      </c>
      <c r="S8" s="22" t="s">
        <v>139</v>
      </c>
      <c r="T8" s="7">
        <v>0</v>
      </c>
      <c r="U8" s="7">
        <f t="shared" si="2"/>
        <v>19</v>
      </c>
      <c r="V8" s="7">
        <v>329</v>
      </c>
      <c r="W8" s="12" t="s">
        <v>150</v>
      </c>
      <c r="X8" s="1">
        <v>0</v>
      </c>
      <c r="Y8" s="14" t="s">
        <v>186</v>
      </c>
      <c r="Z8" s="7">
        <v>0</v>
      </c>
      <c r="AA8" s="14" t="s">
        <v>152</v>
      </c>
      <c r="AB8" s="1">
        <v>0</v>
      </c>
      <c r="AC8" s="1">
        <v>19</v>
      </c>
      <c r="AD8" s="15" t="s">
        <v>151</v>
      </c>
      <c r="AE8" s="15" t="s">
        <v>19</v>
      </c>
    </row>
    <row r="9" spans="1:31" ht="291" x14ac:dyDescent="0.3">
      <c r="A9" s="4" t="s">
        <v>21</v>
      </c>
      <c r="B9" s="1" t="s">
        <v>20</v>
      </c>
      <c r="C9" s="1" t="s">
        <v>51</v>
      </c>
      <c r="D9" s="1" t="s">
        <v>52</v>
      </c>
      <c r="G9" s="7">
        <v>250</v>
      </c>
      <c r="H9" s="14" t="s">
        <v>112</v>
      </c>
      <c r="I9" s="7">
        <v>257</v>
      </c>
      <c r="J9" s="7">
        <f t="shared" si="0"/>
        <v>7</v>
      </c>
      <c r="K9" s="7">
        <f t="shared" si="1"/>
        <v>2.8000000000000001E-2</v>
      </c>
      <c r="L9" s="14" t="s">
        <v>79</v>
      </c>
      <c r="M9" s="14" t="s">
        <v>223</v>
      </c>
      <c r="N9" s="7">
        <v>0</v>
      </c>
      <c r="O9" s="14" t="s">
        <v>221</v>
      </c>
      <c r="P9" s="7">
        <v>8</v>
      </c>
      <c r="Q9" s="14" t="s">
        <v>139</v>
      </c>
      <c r="R9" s="7">
        <v>0</v>
      </c>
      <c r="S9" s="14" t="s">
        <v>222</v>
      </c>
      <c r="T9" s="7">
        <v>17</v>
      </c>
      <c r="U9" s="7">
        <f t="shared" si="2"/>
        <v>25</v>
      </c>
      <c r="V9" s="7">
        <v>257</v>
      </c>
      <c r="W9" s="12" t="s">
        <v>80</v>
      </c>
      <c r="X9" s="1">
        <v>-20</v>
      </c>
      <c r="Y9" s="14" t="s">
        <v>153</v>
      </c>
      <c r="Z9" s="7">
        <v>-20</v>
      </c>
      <c r="AA9" s="14" t="s">
        <v>154</v>
      </c>
      <c r="AB9" s="1">
        <v>0</v>
      </c>
      <c r="AC9" s="1">
        <v>7</v>
      </c>
      <c r="AD9" s="15" t="s">
        <v>82</v>
      </c>
      <c r="AE9" s="15" t="s">
        <v>81</v>
      </c>
    </row>
    <row r="10" spans="1:31" ht="346.8" x14ac:dyDescent="0.3">
      <c r="A10" s="4" t="s">
        <v>23</v>
      </c>
      <c r="B10" s="1" t="s">
        <v>22</v>
      </c>
      <c r="C10" s="1" t="s">
        <v>48</v>
      </c>
      <c r="D10" s="1" t="s">
        <v>49</v>
      </c>
      <c r="E10" s="1" t="s">
        <v>60</v>
      </c>
      <c r="G10" s="7">
        <v>322</v>
      </c>
      <c r="H10" s="14" t="s">
        <v>70</v>
      </c>
      <c r="I10" s="7">
        <v>364</v>
      </c>
      <c r="J10" s="7">
        <f t="shared" si="0"/>
        <v>42</v>
      </c>
      <c r="K10" s="7">
        <f t="shared" si="1"/>
        <v>0.13043478260869565</v>
      </c>
      <c r="L10" s="14" t="s">
        <v>155</v>
      </c>
      <c r="M10" s="14" t="s">
        <v>181</v>
      </c>
      <c r="N10" s="7">
        <v>0</v>
      </c>
      <c r="O10" s="14" t="s">
        <v>178</v>
      </c>
      <c r="P10" s="7">
        <v>0</v>
      </c>
      <c r="Q10" s="14" t="s">
        <v>139</v>
      </c>
      <c r="R10" s="7">
        <v>0</v>
      </c>
      <c r="S10" s="22" t="s">
        <v>224</v>
      </c>
      <c r="T10" s="7">
        <v>-12</v>
      </c>
      <c r="U10" s="7">
        <f t="shared" si="2"/>
        <v>-12</v>
      </c>
      <c r="V10" s="7">
        <v>344</v>
      </c>
      <c r="W10" s="12" t="s">
        <v>157</v>
      </c>
      <c r="X10" s="1">
        <v>-20</v>
      </c>
      <c r="Y10" s="14" t="s">
        <v>191</v>
      </c>
      <c r="Z10" s="7">
        <v>-20</v>
      </c>
      <c r="AA10" s="14" t="s">
        <v>139</v>
      </c>
      <c r="AB10" s="1">
        <v>0</v>
      </c>
      <c r="AC10" s="1">
        <v>22</v>
      </c>
      <c r="AD10" s="15" t="s">
        <v>71</v>
      </c>
      <c r="AE10" s="15" t="s">
        <v>72</v>
      </c>
    </row>
    <row r="11" spans="1:31" ht="352.2" x14ac:dyDescent="0.3">
      <c r="A11" s="4" t="s">
        <v>24</v>
      </c>
      <c r="B11" s="1" t="s">
        <v>25</v>
      </c>
      <c r="C11" s="1" t="s">
        <v>51</v>
      </c>
      <c r="D11" s="1" t="s">
        <v>52</v>
      </c>
      <c r="E11" s="1" t="s">
        <v>57</v>
      </c>
      <c r="F11" s="1" t="s">
        <v>87</v>
      </c>
      <c r="G11" s="7">
        <v>141</v>
      </c>
      <c r="H11" s="14" t="s">
        <v>103</v>
      </c>
      <c r="I11" s="7">
        <v>365</v>
      </c>
      <c r="J11" s="7">
        <f t="shared" si="0"/>
        <v>224</v>
      </c>
      <c r="K11" s="7">
        <f t="shared" si="1"/>
        <v>1.5886524822695036</v>
      </c>
      <c r="L11" s="14" t="s">
        <v>102</v>
      </c>
      <c r="M11" s="14" t="s">
        <v>227</v>
      </c>
      <c r="N11" s="7">
        <v>0</v>
      </c>
      <c r="O11" s="14" t="s">
        <v>139</v>
      </c>
      <c r="P11" s="7">
        <v>0</v>
      </c>
      <c r="Q11" s="14" t="s">
        <v>225</v>
      </c>
      <c r="R11" s="7">
        <v>78.5</v>
      </c>
      <c r="S11" s="22" t="s">
        <v>226</v>
      </c>
      <c r="T11" s="7">
        <v>0</v>
      </c>
      <c r="U11" s="7">
        <f t="shared" si="2"/>
        <v>78.5</v>
      </c>
      <c r="V11" s="7">
        <v>333</v>
      </c>
      <c r="W11" s="12" t="s">
        <v>156</v>
      </c>
      <c r="X11" s="1">
        <v>0</v>
      </c>
      <c r="Y11" s="14" t="s">
        <v>159</v>
      </c>
      <c r="Z11" s="7">
        <v>0</v>
      </c>
      <c r="AA11" s="14" t="s">
        <v>139</v>
      </c>
      <c r="AB11" s="1">
        <v>0</v>
      </c>
      <c r="AC11" s="1">
        <v>0</v>
      </c>
      <c r="AD11" s="15" t="s">
        <v>104</v>
      </c>
      <c r="AE11" s="15" t="s">
        <v>26</v>
      </c>
    </row>
    <row r="12" spans="1:31" ht="306" x14ac:dyDescent="0.3">
      <c r="A12" s="4" t="s">
        <v>28</v>
      </c>
      <c r="B12" s="1" t="s">
        <v>27</v>
      </c>
      <c r="C12" s="2" t="s">
        <v>51</v>
      </c>
      <c r="D12" s="2" t="s">
        <v>52</v>
      </c>
      <c r="E12" s="2" t="s">
        <v>53</v>
      </c>
      <c r="F12" s="2" t="s">
        <v>54</v>
      </c>
      <c r="G12" s="7">
        <v>298</v>
      </c>
      <c r="H12" s="14" t="s">
        <v>77</v>
      </c>
      <c r="I12" s="7">
        <v>289</v>
      </c>
      <c r="J12" s="7">
        <f t="shared" si="0"/>
        <v>-9</v>
      </c>
      <c r="K12" s="7">
        <f t="shared" si="1"/>
        <v>-3.0201342281879196E-2</v>
      </c>
      <c r="L12" s="14" t="s">
        <v>158</v>
      </c>
      <c r="M12" s="14" t="s">
        <v>179</v>
      </c>
      <c r="N12" s="7">
        <v>0</v>
      </c>
      <c r="O12" s="14" t="s">
        <v>139</v>
      </c>
      <c r="P12" s="7">
        <v>0</v>
      </c>
      <c r="Q12" s="14" t="s">
        <v>229</v>
      </c>
      <c r="R12" s="7">
        <v>12</v>
      </c>
      <c r="S12" s="22" t="s">
        <v>228</v>
      </c>
      <c r="T12" s="7">
        <v>0</v>
      </c>
      <c r="U12" s="7">
        <f t="shared" si="2"/>
        <v>12</v>
      </c>
      <c r="V12" s="7">
        <v>289</v>
      </c>
      <c r="W12" s="12" t="s">
        <v>161</v>
      </c>
      <c r="X12" s="1">
        <v>-13.7</v>
      </c>
      <c r="Y12" s="14" t="s">
        <v>193</v>
      </c>
      <c r="Z12" s="7">
        <v>-13.7</v>
      </c>
      <c r="AA12" s="14" t="s">
        <v>160</v>
      </c>
      <c r="AB12" s="1">
        <v>0</v>
      </c>
      <c r="AC12" s="1" t="s">
        <v>78</v>
      </c>
      <c r="AD12" s="15" t="s">
        <v>180</v>
      </c>
      <c r="AE12" s="15" t="s">
        <v>40</v>
      </c>
    </row>
    <row r="13" spans="1:31" ht="409.6" x14ac:dyDescent="0.3">
      <c r="A13" s="4" t="s">
        <v>30</v>
      </c>
      <c r="B13" s="1" t="s">
        <v>29</v>
      </c>
      <c r="C13" s="2" t="s">
        <v>51</v>
      </c>
      <c r="D13" s="2" t="s">
        <v>52</v>
      </c>
      <c r="E13" s="2" t="s">
        <v>53</v>
      </c>
      <c r="F13" s="2" t="s">
        <v>54</v>
      </c>
      <c r="G13" s="7">
        <v>286</v>
      </c>
      <c r="H13" s="14" t="s">
        <v>83</v>
      </c>
      <c r="I13" s="7">
        <v>382</v>
      </c>
      <c r="J13" s="7">
        <f t="shared" si="0"/>
        <v>96</v>
      </c>
      <c r="K13" s="7">
        <f t="shared" si="1"/>
        <v>0.33566433566433568</v>
      </c>
      <c r="L13" s="14" t="s">
        <v>162</v>
      </c>
      <c r="M13" s="14" t="s">
        <v>230</v>
      </c>
      <c r="N13" s="7">
        <v>36</v>
      </c>
      <c r="O13" s="14" t="s">
        <v>231</v>
      </c>
      <c r="P13" s="7">
        <v>18</v>
      </c>
      <c r="Q13" s="14" t="s">
        <v>163</v>
      </c>
      <c r="R13" s="7">
        <v>0</v>
      </c>
      <c r="S13" s="22" t="s">
        <v>232</v>
      </c>
      <c r="T13" s="7">
        <v>48</v>
      </c>
      <c r="U13" s="7">
        <f t="shared" si="2"/>
        <v>102</v>
      </c>
      <c r="V13" s="7">
        <v>382</v>
      </c>
      <c r="W13" s="12" t="s">
        <v>165</v>
      </c>
      <c r="X13" s="1">
        <v>-26</v>
      </c>
      <c r="Y13" s="14" t="s">
        <v>164</v>
      </c>
      <c r="Z13" s="7">
        <v>-26</v>
      </c>
      <c r="AA13" s="14" t="s">
        <v>139</v>
      </c>
      <c r="AB13" s="1">
        <v>0</v>
      </c>
      <c r="AC13" s="1">
        <v>96</v>
      </c>
      <c r="AD13" s="15" t="s">
        <v>166</v>
      </c>
      <c r="AE13" s="15" t="s">
        <v>84</v>
      </c>
    </row>
    <row r="14" spans="1:31" ht="306" x14ac:dyDescent="0.3">
      <c r="A14" s="4" t="s">
        <v>32</v>
      </c>
      <c r="B14" s="1" t="s">
        <v>31</v>
      </c>
      <c r="C14" s="1" t="s">
        <v>48</v>
      </c>
      <c r="D14" s="1" t="s">
        <v>49</v>
      </c>
      <c r="E14" s="1" t="s">
        <v>93</v>
      </c>
      <c r="F14" s="1" t="s">
        <v>94</v>
      </c>
      <c r="G14" s="7">
        <v>232</v>
      </c>
      <c r="H14" s="14" t="s">
        <v>91</v>
      </c>
      <c r="I14" s="7">
        <v>369</v>
      </c>
      <c r="J14" s="7">
        <f t="shared" si="0"/>
        <v>137</v>
      </c>
      <c r="K14" s="7">
        <f t="shared" si="1"/>
        <v>0.59051724137931039</v>
      </c>
      <c r="L14" s="14" t="s">
        <v>90</v>
      </c>
      <c r="M14" s="14" t="s">
        <v>233</v>
      </c>
      <c r="N14" s="7">
        <v>36</v>
      </c>
      <c r="O14" s="14" t="s">
        <v>234</v>
      </c>
      <c r="P14" s="7">
        <v>28</v>
      </c>
      <c r="Q14" s="14" t="s">
        <v>167</v>
      </c>
      <c r="R14" s="7">
        <v>0</v>
      </c>
      <c r="S14" s="22" t="s">
        <v>235</v>
      </c>
      <c r="T14" s="7">
        <v>40</v>
      </c>
      <c r="U14" s="7">
        <f t="shared" si="2"/>
        <v>104</v>
      </c>
      <c r="V14" s="7">
        <v>232</v>
      </c>
      <c r="W14" s="12" t="s">
        <v>92</v>
      </c>
      <c r="X14" s="1">
        <v>0</v>
      </c>
      <c r="Y14" s="14" t="s">
        <v>194</v>
      </c>
      <c r="Z14" s="7">
        <v>0</v>
      </c>
      <c r="AA14" s="14" t="s">
        <v>139</v>
      </c>
      <c r="AB14" s="1">
        <v>0</v>
      </c>
      <c r="AC14" s="1">
        <v>0</v>
      </c>
      <c r="AD14" s="15" t="s">
        <v>168</v>
      </c>
      <c r="AE14" s="15" t="s">
        <v>33</v>
      </c>
    </row>
    <row r="15" spans="1:31" ht="409.6" x14ac:dyDescent="0.3">
      <c r="A15" s="4" t="s">
        <v>35</v>
      </c>
      <c r="B15" s="1" t="s">
        <v>34</v>
      </c>
      <c r="C15" s="1" t="s">
        <v>48</v>
      </c>
      <c r="D15" s="1" t="s">
        <v>52</v>
      </c>
      <c r="E15" s="1" t="s">
        <v>59</v>
      </c>
      <c r="G15" s="7">
        <v>996</v>
      </c>
      <c r="H15" s="14" t="s">
        <v>65</v>
      </c>
      <c r="I15" s="7">
        <v>996</v>
      </c>
      <c r="J15" s="7">
        <f t="shared" si="0"/>
        <v>0</v>
      </c>
      <c r="K15" s="7">
        <f t="shared" si="1"/>
        <v>0</v>
      </c>
      <c r="L15" s="14" t="s">
        <v>114</v>
      </c>
      <c r="M15" s="14" t="s">
        <v>236</v>
      </c>
      <c r="N15" s="7">
        <v>60</v>
      </c>
      <c r="O15" s="14" t="s">
        <v>237</v>
      </c>
      <c r="P15" s="7">
        <v>0</v>
      </c>
      <c r="Q15" s="14" t="s">
        <v>238</v>
      </c>
      <c r="R15" s="7">
        <v>45</v>
      </c>
      <c r="S15" s="22" t="s">
        <v>239</v>
      </c>
      <c r="T15" s="7">
        <v>40</v>
      </c>
      <c r="U15" s="7">
        <f t="shared" si="2"/>
        <v>145</v>
      </c>
      <c r="V15" s="7">
        <v>996</v>
      </c>
      <c r="W15" s="12" t="s">
        <v>169</v>
      </c>
      <c r="X15" s="1">
        <v>-223</v>
      </c>
      <c r="Y15" s="14" t="s">
        <v>170</v>
      </c>
      <c r="Z15" s="7">
        <v>-128</v>
      </c>
      <c r="AA15" s="14" t="s">
        <v>195</v>
      </c>
      <c r="AB15" s="1">
        <v>-55</v>
      </c>
      <c r="AC15" s="1">
        <v>0</v>
      </c>
      <c r="AD15" s="15" t="s">
        <v>171</v>
      </c>
      <c r="AE15" s="15" t="s">
        <v>36</v>
      </c>
    </row>
    <row r="16" spans="1:31" ht="265.2" x14ac:dyDescent="0.3">
      <c r="A16" s="4" t="s">
        <v>38</v>
      </c>
      <c r="B16" s="1" t="s">
        <v>37</v>
      </c>
      <c r="C16" s="1" t="s">
        <v>48</v>
      </c>
      <c r="D16" s="1" t="s">
        <v>52</v>
      </c>
      <c r="E16" s="1" t="s">
        <v>53</v>
      </c>
      <c r="G16" s="7">
        <v>188</v>
      </c>
      <c r="H16" s="14" t="s">
        <v>101</v>
      </c>
      <c r="I16" s="7">
        <v>115</v>
      </c>
      <c r="J16" s="7">
        <f t="shared" si="0"/>
        <v>-73</v>
      </c>
      <c r="K16" s="7">
        <f t="shared" si="1"/>
        <v>-0.38829787234042551</v>
      </c>
      <c r="L16" s="14" t="s">
        <v>113</v>
      </c>
      <c r="M16" s="14" t="s">
        <v>182</v>
      </c>
      <c r="N16" s="7">
        <v>0</v>
      </c>
      <c r="O16" s="14" t="s">
        <v>183</v>
      </c>
      <c r="P16" s="7">
        <v>0</v>
      </c>
      <c r="Q16" s="14" t="s">
        <v>184</v>
      </c>
      <c r="R16" s="7">
        <v>0</v>
      </c>
      <c r="S16" s="22" t="s">
        <v>240</v>
      </c>
      <c r="T16" s="7">
        <v>-49</v>
      </c>
      <c r="U16" s="7">
        <f t="shared" si="2"/>
        <v>-49</v>
      </c>
      <c r="V16" s="7">
        <v>115</v>
      </c>
      <c r="W16" s="12" t="s">
        <v>173</v>
      </c>
      <c r="X16" s="1">
        <v>-49</v>
      </c>
      <c r="Y16" s="14" t="s">
        <v>172</v>
      </c>
      <c r="Z16" s="7">
        <v>-21</v>
      </c>
      <c r="AA16" s="14" t="s">
        <v>196</v>
      </c>
      <c r="AB16" s="1">
        <v>0</v>
      </c>
      <c r="AC16" s="1">
        <v>0</v>
      </c>
      <c r="AD16" s="15" t="s">
        <v>105</v>
      </c>
      <c r="AE16" s="15" t="s">
        <v>39</v>
      </c>
    </row>
    <row r="17" spans="1:31" ht="409.6" x14ac:dyDescent="0.3">
      <c r="A17" s="4" t="s">
        <v>42</v>
      </c>
      <c r="B17" s="1" t="s">
        <v>41</v>
      </c>
      <c r="C17" s="1" t="s">
        <v>48</v>
      </c>
      <c r="D17" s="1" t="s">
        <v>49</v>
      </c>
      <c r="E17" s="1" t="s">
        <v>60</v>
      </c>
      <c r="G17" s="7">
        <v>380</v>
      </c>
      <c r="H17" s="14" t="s">
        <v>73</v>
      </c>
      <c r="I17" s="7">
        <v>510</v>
      </c>
      <c r="J17" s="7">
        <f t="shared" si="0"/>
        <v>130</v>
      </c>
      <c r="K17" s="7">
        <f t="shared" si="1"/>
        <v>0.34210526315789475</v>
      </c>
      <c r="L17" s="14" t="s">
        <v>74</v>
      </c>
      <c r="M17" s="14" t="s">
        <v>241</v>
      </c>
      <c r="N17" s="7">
        <v>8.4</v>
      </c>
      <c r="O17" s="14" t="s">
        <v>242</v>
      </c>
      <c r="P17" s="7">
        <v>8.1</v>
      </c>
      <c r="Q17" s="14" t="s">
        <v>243</v>
      </c>
      <c r="R17" s="7">
        <v>14.1</v>
      </c>
      <c r="S17" s="22" t="s">
        <v>244</v>
      </c>
      <c r="T17" s="7">
        <v>155.80000000000001</v>
      </c>
      <c r="U17" s="7">
        <f t="shared" si="2"/>
        <v>186.4</v>
      </c>
      <c r="V17" s="7">
        <v>410</v>
      </c>
      <c r="W17" s="12" t="s">
        <v>174</v>
      </c>
      <c r="X17" s="1">
        <v>-140</v>
      </c>
      <c r="Y17" s="14" t="s">
        <v>175</v>
      </c>
      <c r="Z17" s="7">
        <v>-140</v>
      </c>
      <c r="AA17" s="14" t="s">
        <v>139</v>
      </c>
      <c r="AB17" s="1">
        <v>0</v>
      </c>
      <c r="AC17" s="1">
        <v>0</v>
      </c>
      <c r="AD17" s="15" t="s">
        <v>76</v>
      </c>
      <c r="AE17" s="15" t="s">
        <v>75</v>
      </c>
    </row>
    <row r="18" spans="1:31" ht="409.6" x14ac:dyDescent="0.3">
      <c r="A18" s="4" t="s">
        <v>123</v>
      </c>
      <c r="B18" s="1" t="s">
        <v>124</v>
      </c>
      <c r="D18" s="1" t="s">
        <v>49</v>
      </c>
      <c r="G18" s="7">
        <v>677</v>
      </c>
      <c r="H18" s="14" t="s">
        <v>125</v>
      </c>
      <c r="I18" s="7">
        <v>735</v>
      </c>
      <c r="J18" s="7">
        <f t="shared" si="0"/>
        <v>58</v>
      </c>
      <c r="K18" s="7">
        <f t="shared" si="1"/>
        <v>8.5672082717872966E-2</v>
      </c>
      <c r="L18" s="14" t="s">
        <v>127</v>
      </c>
      <c r="M18" s="14" t="s">
        <v>245</v>
      </c>
      <c r="N18" s="7">
        <v>74</v>
      </c>
      <c r="O18" s="14" t="s">
        <v>246</v>
      </c>
      <c r="P18" s="7">
        <v>-6</v>
      </c>
      <c r="Q18" s="14" t="s">
        <v>248</v>
      </c>
      <c r="R18" s="7">
        <v>0</v>
      </c>
      <c r="S18" s="22" t="s">
        <v>247</v>
      </c>
      <c r="T18" s="7">
        <v>-22</v>
      </c>
      <c r="U18" s="7">
        <f t="shared" si="2"/>
        <v>46</v>
      </c>
      <c r="V18" s="7">
        <v>735</v>
      </c>
      <c r="W18" s="12" t="s">
        <v>128</v>
      </c>
      <c r="X18" s="1">
        <v>0</v>
      </c>
      <c r="Y18" s="14" t="s">
        <v>197</v>
      </c>
      <c r="Z18" s="7">
        <v>0</v>
      </c>
      <c r="AA18" s="14" t="s">
        <v>139</v>
      </c>
      <c r="AB18" s="1">
        <v>0</v>
      </c>
      <c r="AC18" s="1">
        <v>58</v>
      </c>
      <c r="AD18" s="15" t="s">
        <v>176</v>
      </c>
      <c r="AE18" s="15" t="s">
        <v>126</v>
      </c>
    </row>
    <row r="19" spans="1:31" s="7" customFormat="1" x14ac:dyDescent="0.3">
      <c r="A19" s="10" t="s">
        <v>52</v>
      </c>
      <c r="G19" s="7">
        <v>16346</v>
      </c>
      <c r="H19" s="17"/>
      <c r="L19" s="17"/>
      <c r="M19" s="22"/>
      <c r="N19" s="7">
        <v>1107</v>
      </c>
      <c r="O19" s="22"/>
      <c r="P19" s="7">
        <v>1502</v>
      </c>
      <c r="Q19" s="22"/>
      <c r="R19" s="7">
        <v>495</v>
      </c>
      <c r="S19" s="22"/>
      <c r="T19" s="7">
        <v>797</v>
      </c>
      <c r="U19" s="7">
        <v>3901</v>
      </c>
      <c r="X19" s="7">
        <v>-1492.9</v>
      </c>
      <c r="Z19" s="7">
        <v>-903</v>
      </c>
      <c r="AA19" s="22"/>
      <c r="AB19" s="7">
        <v>0</v>
      </c>
      <c r="AD19" s="13"/>
      <c r="AE19" s="13"/>
    </row>
    <row r="20" spans="1:31" s="7" customFormat="1" ht="20.399999999999999" x14ac:dyDescent="0.3">
      <c r="A20" s="7" t="s">
        <v>249</v>
      </c>
      <c r="G20" s="7">
        <v>0.63</v>
      </c>
      <c r="H20" s="17"/>
      <c r="L20" s="17"/>
      <c r="M20" s="22"/>
      <c r="N20" s="7">
        <v>0.44700000000000001</v>
      </c>
      <c r="O20" s="22"/>
      <c r="P20" s="7">
        <v>0.82899999999999996</v>
      </c>
      <c r="Q20" s="22"/>
      <c r="R20" s="7">
        <v>0.57089999999999996</v>
      </c>
      <c r="S20" s="22"/>
      <c r="T20" s="7">
        <v>0.48</v>
      </c>
      <c r="U20" s="7">
        <f>U19/U25</f>
        <v>0.54354186986205932</v>
      </c>
      <c r="X20" s="7">
        <v>0.81399999999999995</v>
      </c>
      <c r="Z20" s="7">
        <v>0.49</v>
      </c>
      <c r="AA20" s="22"/>
      <c r="AB20" s="7">
        <v>0</v>
      </c>
    </row>
    <row r="21" spans="1:31" s="7" customFormat="1" ht="20.399999999999999" x14ac:dyDescent="0.3">
      <c r="H21" s="17"/>
      <c r="L21" s="17"/>
      <c r="M21" s="22"/>
      <c r="O21" s="22"/>
      <c r="Q21" s="22"/>
      <c r="S21" s="22"/>
      <c r="AA21" s="22"/>
    </row>
    <row r="22" spans="1:31" s="7" customFormat="1" x14ac:dyDescent="0.3">
      <c r="A22" s="10" t="s">
        <v>49</v>
      </c>
      <c r="G22" s="7">
        <v>9769</v>
      </c>
      <c r="H22" s="17"/>
      <c r="L22" s="17"/>
      <c r="M22" s="22"/>
      <c r="N22" s="7">
        <v>1367.4</v>
      </c>
      <c r="O22" s="22"/>
      <c r="P22" s="7">
        <v>309.10000000000002</v>
      </c>
      <c r="Q22" s="22"/>
      <c r="R22" s="7">
        <v>372.1</v>
      </c>
      <c r="S22" s="22"/>
      <c r="T22" s="7">
        <v>1227.8</v>
      </c>
      <c r="U22" s="7">
        <f>SUM(M22:T22)</f>
        <v>3276.3999999999996</v>
      </c>
      <c r="X22" s="7">
        <v>-341</v>
      </c>
      <c r="Z22" s="7">
        <v>0</v>
      </c>
      <c r="AA22" s="22"/>
      <c r="AB22" s="7">
        <v>0</v>
      </c>
    </row>
    <row r="23" spans="1:31" s="7" customFormat="1" ht="20.399999999999999" x14ac:dyDescent="0.3">
      <c r="A23" s="7" t="s">
        <v>249</v>
      </c>
      <c r="G23" s="7">
        <v>0.37</v>
      </c>
      <c r="H23" s="17"/>
      <c r="L23" s="17"/>
      <c r="M23" s="22"/>
      <c r="N23" s="7">
        <v>0.55000000000000004</v>
      </c>
      <c r="O23" s="22"/>
      <c r="P23" s="7">
        <v>0.17</v>
      </c>
      <c r="Q23" s="22"/>
      <c r="R23" s="7">
        <v>0.42799999999999999</v>
      </c>
      <c r="S23" s="22"/>
      <c r="T23" s="7">
        <v>0.60599999999999998</v>
      </c>
      <c r="U23" s="7">
        <f>U22/U25</f>
        <v>0.45651386373136404</v>
      </c>
      <c r="X23" s="7">
        <v>0.186</v>
      </c>
      <c r="Z23" s="7">
        <v>0</v>
      </c>
      <c r="AA23" s="22"/>
      <c r="AB23" s="7">
        <v>0</v>
      </c>
    </row>
    <row r="24" spans="1:31" s="7" customFormat="1" ht="20.399999999999999" x14ac:dyDescent="0.3">
      <c r="H24" s="17"/>
      <c r="L24" s="17"/>
      <c r="M24" s="22"/>
      <c r="O24" s="22"/>
      <c r="Q24" s="22"/>
      <c r="S24" s="22"/>
      <c r="AA24" s="22"/>
    </row>
    <row r="25" spans="1:31" s="10" customFormat="1" x14ac:dyDescent="0.3">
      <c r="A25" s="10" t="s">
        <v>250</v>
      </c>
      <c r="G25" s="10">
        <v>26115</v>
      </c>
      <c r="H25" s="18"/>
      <c r="I25" s="10">
        <f>SUM(I2:I18)</f>
        <v>36963</v>
      </c>
      <c r="J25" s="10">
        <f>SUM(J2:J18)</f>
        <v>10848</v>
      </c>
      <c r="K25" s="10">
        <v>0.28999999999999998</v>
      </c>
      <c r="L25" s="18"/>
      <c r="M25" s="23"/>
      <c r="N25" s="10">
        <f>SUM(N19:N23)</f>
        <v>2475.3969999999999</v>
      </c>
      <c r="O25" s="23"/>
      <c r="P25" s="10">
        <f>SUM(P19:P23)</f>
        <v>1812.0990000000002</v>
      </c>
      <c r="Q25" s="23"/>
      <c r="R25" s="10">
        <f>SUM(R19:R23)</f>
        <v>868.09890000000007</v>
      </c>
      <c r="S25" s="23"/>
      <c r="T25" s="10">
        <f>SUM(T19:T23)</f>
        <v>2025.886</v>
      </c>
      <c r="U25" s="10">
        <v>7177</v>
      </c>
      <c r="X25" s="10">
        <v>-1834</v>
      </c>
      <c r="Z25" s="10">
        <v>-903</v>
      </c>
      <c r="AA25" s="23"/>
      <c r="AB25" s="10">
        <v>0</v>
      </c>
      <c r="AC25" s="10">
        <f>SUM(AC2:AC18)</f>
        <v>4784</v>
      </c>
    </row>
    <row r="26" spans="1:31" x14ac:dyDescent="0.3">
      <c r="B26" s="9"/>
      <c r="C26" s="9"/>
      <c r="D26" s="9"/>
      <c r="E26" s="9"/>
      <c r="F26" s="9"/>
      <c r="N26" s="7"/>
    </row>
    <row r="27" spans="1:31" x14ac:dyDescent="0.3">
      <c r="B27" s="11"/>
      <c r="C27" s="11"/>
      <c r="D27" s="11"/>
      <c r="E27" s="11"/>
      <c r="F27" s="11"/>
      <c r="G27" s="9"/>
      <c r="H27" s="21"/>
      <c r="K27" s="9"/>
      <c r="U27" s="7"/>
    </row>
  </sheetData>
  <sheetProtection algorithmName="SHA-512" hashValue="/QguFC683yI4qZdASW8k7/DVj4bMJiRxXsK/s2/WEyCH8x0fSClrlb7UqmByEYdLYJqKTs496CzF3i9F80cMPw==" saltValue="Q9pioLw3gjpRT4WyN+AXfA==" spinCount="100000" sheet="1" objects="1" scenarios="1"/>
  <autoFilter ref="D1:D18" xr:uid="{B5ADCC42-5DC2-44FE-80ED-89F1E450506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2</vt:i4>
      </vt:variant>
    </vt:vector>
  </HeadingPairs>
  <TitlesOfParts>
    <vt:vector size="3" baseType="lpstr">
      <vt:lpstr>Blad1</vt:lpstr>
      <vt:lpstr>Blad1!_Hlk160453357</vt:lpstr>
      <vt:lpstr>Blad1!_Hlk160800386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2026-05-21T09:22:25Z</dcterms:created>
  <dcterms:modified xsi:type="dcterms:W3CDTF">2026-05-21T09:23:21Z</dcterms:modified>
</cp:coreProperties>
</file>